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D:\PROJETOS\BACKUP 12.04.2023\PROJETO 2023\PROJETO CARVALHO AMARAL\UBS NOVA\UBS ATUAL 04.12.2023\ASSINADOS\"/>
    </mc:Choice>
  </mc:AlternateContent>
  <xr:revisionPtr revIDLastSave="0" documentId="13_ncr:1_{A75973DF-188C-4D07-BF7F-AED7B647A5D4}" xr6:coauthVersionLast="47" xr6:coauthVersionMax="47" xr10:uidLastSave="{00000000-0000-0000-0000-000000000000}"/>
  <bookViews>
    <workbookView xWindow="-108" yWindow="-108" windowWidth="23256" windowHeight="12456" activeTab="3" xr2:uid="{00000000-000D-0000-FFFF-FFFF00000000}"/>
  </bookViews>
  <sheets>
    <sheet name="BDI" sheetId="2" r:id="rId1"/>
    <sheet name="COTACOES" sheetId="5" r:id="rId2"/>
    <sheet name="CPU" sheetId="3" r:id="rId3"/>
    <sheet name="PLAN ORCAMENTARIA" sheetId="1" r:id="rId4"/>
    <sheet name="CRONOGRAMA" sheetId="7" r:id="rId5"/>
  </sheets>
  <externalReferences>
    <externalReference r:id="rId6"/>
  </externalReferences>
  <definedNames>
    <definedName name="_xlnm._FilterDatabase" localSheetId="3" hidden="1">'PLAN ORCAMENTARIA'!$B$7:$K$7</definedName>
    <definedName name="_xlnm.Print_Area" localSheetId="0">BDI!$B$2:$L$45</definedName>
    <definedName name="_xlnm.Print_Area" localSheetId="1">COTACOES!$A$1:$L$141</definedName>
    <definedName name="_xlnm.Print_Area" localSheetId="2">CPU!$A$1:$L$413</definedName>
    <definedName name="_xlnm.Print_Area" localSheetId="4">CRONOGRAMA!$A$1:$Q$63</definedName>
    <definedName name="_xlnm.Print_Area" localSheetId="3">'PLAN ORCAMENTARIA'!$B$1:$K$355</definedName>
    <definedName name="_xlnm.Print_Titles" localSheetId="3">'PLAN ORCAMENTARIA'!$1:$7</definedName>
  </definedNames>
  <calcPr calcId="181029"/>
</workbook>
</file>

<file path=xl/calcChain.xml><?xml version="1.0" encoding="utf-8"?>
<calcChain xmlns="http://schemas.openxmlformats.org/spreadsheetml/2006/main">
  <c r="J23" i="1" l="1"/>
  <c r="H23" i="1"/>
  <c r="I16" i="1"/>
  <c r="J341" i="1"/>
  <c r="J340" i="1"/>
  <c r="I341" i="1"/>
  <c r="I340" i="1"/>
  <c r="K332" i="1"/>
  <c r="K113" i="5" l="1"/>
  <c r="I23" i="1" l="1"/>
  <c r="J331" i="3"/>
  <c r="H42" i="1"/>
  <c r="H41" i="1"/>
  <c r="K355" i="3"/>
  <c r="K354" i="3" s="1"/>
  <c r="J123" i="5"/>
  <c r="K123" i="5" s="1"/>
  <c r="K112" i="5"/>
  <c r="J371" i="3" s="1"/>
  <c r="I104" i="5"/>
  <c r="J101" i="5" s="1"/>
  <c r="I103" i="5"/>
  <c r="J100" i="5" s="1"/>
  <c r="I101" i="5"/>
  <c r="I100" i="5"/>
  <c r="K95" i="5"/>
  <c r="K94" i="5"/>
  <c r="K93" i="5"/>
  <c r="K83" i="5"/>
  <c r="K82" i="5" s="1"/>
  <c r="K74" i="5"/>
  <c r="K73" i="5" s="1"/>
  <c r="K66" i="5"/>
  <c r="K65" i="5" s="1"/>
  <c r="K58" i="5"/>
  <c r="K57" i="5" s="1"/>
  <c r="K49" i="5"/>
  <c r="K48" i="5" s="1"/>
  <c r="K40" i="5"/>
  <c r="K39" i="5" s="1"/>
  <c r="K31" i="5"/>
  <c r="K30" i="5" s="1"/>
  <c r="K22" i="5"/>
  <c r="K21" i="5" s="1"/>
  <c r="K13" i="5"/>
  <c r="K12" i="5" s="1"/>
  <c r="K6" i="5"/>
  <c r="K5" i="5" s="1"/>
  <c r="J218" i="3" s="1"/>
  <c r="K218" i="3" s="1"/>
  <c r="J292" i="3" l="1"/>
  <c r="J301" i="3"/>
  <c r="J333" i="3"/>
  <c r="K101" i="5"/>
  <c r="J310" i="3"/>
  <c r="J341" i="3"/>
  <c r="J325" i="3"/>
  <c r="J261" i="3"/>
  <c r="J317" i="3"/>
  <c r="J349" i="3"/>
  <c r="K100" i="5"/>
  <c r="K99" i="5" s="1"/>
  <c r="J365" i="3" s="1"/>
  <c r="K90" i="5"/>
  <c r="K89" i="5" s="1"/>
  <c r="J83" i="3" s="1"/>
  <c r="K122" i="5"/>
  <c r="J15" i="3" s="1"/>
  <c r="K4" i="2" l="1"/>
  <c r="J7" i="3" s="1"/>
  <c r="C48" i="7"/>
  <c r="C46" i="7"/>
  <c r="C44" i="7"/>
  <c r="C42" i="7"/>
  <c r="C40" i="7"/>
  <c r="C38" i="7"/>
  <c r="C36" i="7"/>
  <c r="C34" i="7"/>
  <c r="C32" i="7"/>
  <c r="C30" i="7"/>
  <c r="C28" i="7"/>
  <c r="C26" i="7"/>
  <c r="C24" i="7"/>
  <c r="C22" i="7"/>
  <c r="C20" i="7"/>
  <c r="C18" i="7"/>
  <c r="C16" i="7"/>
  <c r="C14" i="7"/>
  <c r="C12" i="7"/>
  <c r="L8" i="7" l="1"/>
  <c r="J5" i="1"/>
  <c r="G25" i="1" l="1"/>
  <c r="K43" i="3"/>
  <c r="J252" i="3"/>
  <c r="K371" i="3"/>
  <c r="K370" i="3" s="1"/>
  <c r="H330" i="1" l="1"/>
  <c r="I330" i="1" s="1"/>
  <c r="J330" i="1" s="1"/>
  <c r="I26" i="1"/>
  <c r="J26" i="1" s="1"/>
  <c r="I25" i="1"/>
  <c r="J25" i="1" s="1"/>
  <c r="I24" i="1"/>
  <c r="J24" i="1" s="1"/>
  <c r="J339" i="1" l="1"/>
  <c r="E7" i="3"/>
  <c r="K341" i="3"/>
  <c r="K333" i="3"/>
  <c r="K317" i="3"/>
  <c r="K349" i="3"/>
  <c r="K239" i="3"/>
  <c r="K325" i="3"/>
  <c r="K310" i="3"/>
  <c r="K301" i="3"/>
  <c r="K232" i="3"/>
  <c r="K383" i="3"/>
  <c r="K359" i="3"/>
  <c r="K358" i="3" s="1"/>
  <c r="H313" i="1" s="1"/>
  <c r="I313" i="1" s="1"/>
  <c r="J313" i="1" s="1"/>
  <c r="K272" i="3"/>
  <c r="K204" i="3"/>
  <c r="K197" i="3"/>
  <c r="K189" i="3"/>
  <c r="K60" i="3"/>
  <c r="K27" i="3"/>
  <c r="I3" i="3"/>
  <c r="K393" i="3"/>
  <c r="J382" i="3"/>
  <c r="J392" i="3" s="1"/>
  <c r="K392" i="3" s="1"/>
  <c r="J391" i="3"/>
  <c r="K391" i="3" s="1"/>
  <c r="J390" i="3"/>
  <c r="K390" i="3" s="1"/>
  <c r="J389" i="3"/>
  <c r="K389" i="3" s="1"/>
  <c r="J388" i="3"/>
  <c r="K388" i="3" s="1"/>
  <c r="J387" i="3"/>
  <c r="K387" i="3" s="1"/>
  <c r="K381" i="3"/>
  <c r="K380" i="3"/>
  <c r="J379" i="3"/>
  <c r="K379" i="3" s="1"/>
  <c r="J378" i="3"/>
  <c r="K378" i="3" s="1"/>
  <c r="J377" i="3"/>
  <c r="K377" i="3" s="1"/>
  <c r="J348" i="3"/>
  <c r="K348" i="3" s="1"/>
  <c r="J347" i="3"/>
  <c r="K347" i="3" s="1"/>
  <c r="J340" i="3"/>
  <c r="K340" i="3" s="1"/>
  <c r="J339" i="3"/>
  <c r="K339" i="3" s="1"/>
  <c r="J338" i="3"/>
  <c r="K338" i="3" s="1"/>
  <c r="J332" i="3"/>
  <c r="K332" i="3" s="1"/>
  <c r="K331" i="3"/>
  <c r="J330" i="3"/>
  <c r="K330" i="3" s="1"/>
  <c r="J324" i="3"/>
  <c r="K324" i="3" s="1"/>
  <c r="J323" i="3"/>
  <c r="K323" i="3" s="1"/>
  <c r="J322" i="3"/>
  <c r="K322" i="3" s="1"/>
  <c r="J316" i="3"/>
  <c r="K316" i="3" s="1"/>
  <c r="J315" i="3"/>
  <c r="K315" i="3" s="1"/>
  <c r="J309" i="3"/>
  <c r="K309" i="3" s="1"/>
  <c r="J308" i="3"/>
  <c r="K308" i="3" s="1"/>
  <c r="J307" i="3"/>
  <c r="K307" i="3" s="1"/>
  <c r="J306" i="3"/>
  <c r="K306" i="3" s="1"/>
  <c r="J300" i="3"/>
  <c r="K300" i="3" s="1"/>
  <c r="J299" i="3"/>
  <c r="K299" i="3" s="1"/>
  <c r="J298" i="3"/>
  <c r="K298" i="3" s="1"/>
  <c r="J297" i="3"/>
  <c r="K297" i="3" s="1"/>
  <c r="K291" i="3"/>
  <c r="K290" i="3"/>
  <c r="J289" i="3"/>
  <c r="K289" i="3" s="1"/>
  <c r="J288" i="3"/>
  <c r="K288" i="3" s="1"/>
  <c r="K283" i="3"/>
  <c r="K282" i="3"/>
  <c r="K281" i="3"/>
  <c r="K280" i="3"/>
  <c r="K279" i="3"/>
  <c r="K278" i="3"/>
  <c r="K277" i="3"/>
  <c r="K271" i="3"/>
  <c r="K270" i="3"/>
  <c r="K269" i="3"/>
  <c r="J268" i="3"/>
  <c r="K268" i="3" s="1"/>
  <c r="J267" i="3"/>
  <c r="K267" i="3" s="1"/>
  <c r="K266" i="3"/>
  <c r="K260" i="3"/>
  <c r="K259" i="3"/>
  <c r="K258" i="3"/>
  <c r="K252" i="3"/>
  <c r="J244" i="3"/>
  <c r="K245" i="3"/>
  <c r="J203" i="3"/>
  <c r="J217" i="3" s="1"/>
  <c r="J202" i="3"/>
  <c r="K202" i="3" s="1"/>
  <c r="K225" i="3"/>
  <c r="K211" i="3"/>
  <c r="J210" i="3"/>
  <c r="K210" i="3" s="1"/>
  <c r="J209" i="3"/>
  <c r="K209" i="3" s="1"/>
  <c r="K196" i="3"/>
  <c r="K195" i="3"/>
  <c r="K188" i="3"/>
  <c r="K187" i="3"/>
  <c r="K186" i="3"/>
  <c r="K180" i="3"/>
  <c r="K179" i="3"/>
  <c r="J178" i="3"/>
  <c r="K178" i="3" s="1"/>
  <c r="J177" i="3"/>
  <c r="K177" i="3" s="1"/>
  <c r="J176" i="3"/>
  <c r="K176" i="3" s="1"/>
  <c r="J175" i="3"/>
  <c r="K175" i="3" s="1"/>
  <c r="J174" i="3"/>
  <c r="K174" i="3" s="1"/>
  <c r="J173" i="3"/>
  <c r="K173" i="3" s="1"/>
  <c r="K168" i="3"/>
  <c r="J167" i="3"/>
  <c r="K167" i="3" s="1"/>
  <c r="J166" i="3"/>
  <c r="K166" i="3" s="1"/>
  <c r="J165" i="3"/>
  <c r="K165" i="3" s="1"/>
  <c r="J164" i="3"/>
  <c r="K164" i="3" s="1"/>
  <c r="J163" i="3"/>
  <c r="K163" i="3" s="1"/>
  <c r="J162" i="3"/>
  <c r="K162" i="3" s="1"/>
  <c r="K157" i="3"/>
  <c r="J156" i="3"/>
  <c r="K156" i="3" s="1"/>
  <c r="J155" i="3"/>
  <c r="K155" i="3" s="1"/>
  <c r="J154" i="3"/>
  <c r="K154" i="3" s="1"/>
  <c r="K153" i="3"/>
  <c r="K148" i="3"/>
  <c r="K147" i="3"/>
  <c r="K146" i="3"/>
  <c r="K145" i="3"/>
  <c r="K144" i="3"/>
  <c r="K143" i="3"/>
  <c r="K142" i="3"/>
  <c r="K137" i="3"/>
  <c r="J136" i="3"/>
  <c r="K136" i="3" s="1"/>
  <c r="J135" i="3"/>
  <c r="K135" i="3" s="1"/>
  <c r="J134" i="3"/>
  <c r="K134" i="3" s="1"/>
  <c r="J133" i="3"/>
  <c r="K133" i="3" s="1"/>
  <c r="J128" i="3"/>
  <c r="K128" i="3" s="1"/>
  <c r="J127" i="3"/>
  <c r="K127" i="3" s="1"/>
  <c r="J126" i="3"/>
  <c r="K126" i="3" s="1"/>
  <c r="J125" i="3"/>
  <c r="K125" i="3" s="1"/>
  <c r="J124" i="3"/>
  <c r="K124" i="3" s="1"/>
  <c r="K119" i="3"/>
  <c r="J118" i="3"/>
  <c r="K118" i="3" s="1"/>
  <c r="J117" i="3"/>
  <c r="K117" i="3" s="1"/>
  <c r="J116" i="3"/>
  <c r="K116" i="3" s="1"/>
  <c r="J115" i="3"/>
  <c r="K115" i="3" s="1"/>
  <c r="K110" i="3"/>
  <c r="J109" i="3"/>
  <c r="K109" i="3" s="1"/>
  <c r="J108" i="3"/>
  <c r="K108" i="3" s="1"/>
  <c r="J107" i="3"/>
  <c r="K107" i="3" s="1"/>
  <c r="J106" i="3"/>
  <c r="K106" i="3" s="1"/>
  <c r="K101" i="3"/>
  <c r="J100" i="3"/>
  <c r="K100" i="3" s="1"/>
  <c r="J99" i="3"/>
  <c r="K99" i="3" s="1"/>
  <c r="J98" i="3"/>
  <c r="K98" i="3" s="1"/>
  <c r="J97" i="3"/>
  <c r="K97" i="3" s="1"/>
  <c r="K92" i="3"/>
  <c r="K91" i="3"/>
  <c r="K90" i="3"/>
  <c r="K89" i="3"/>
  <c r="K88" i="3"/>
  <c r="J78" i="3"/>
  <c r="K78" i="3" s="1"/>
  <c r="J77" i="3"/>
  <c r="K77" i="3" s="1"/>
  <c r="J76" i="3"/>
  <c r="K76" i="3" s="1"/>
  <c r="J75" i="3"/>
  <c r="K75" i="3" s="1"/>
  <c r="J74" i="3"/>
  <c r="K74" i="3" s="1"/>
  <c r="K69" i="3"/>
  <c r="K68" i="3"/>
  <c r="K67" i="3"/>
  <c r="K66" i="3"/>
  <c r="K65" i="3"/>
  <c r="K59" i="3"/>
  <c r="K58" i="3"/>
  <c r="K57" i="3"/>
  <c r="K51" i="3"/>
  <c r="K50" i="3"/>
  <c r="K49" i="3"/>
  <c r="K48" i="3"/>
  <c r="K47" i="3"/>
  <c r="K46" i="3"/>
  <c r="K45" i="3"/>
  <c r="K44" i="3"/>
  <c r="K42" i="3"/>
  <c r="K41" i="3"/>
  <c r="K36" i="3"/>
  <c r="K35" i="3"/>
  <c r="K34" i="3"/>
  <c r="K33" i="3"/>
  <c r="K32" i="3"/>
  <c r="K31" i="3"/>
  <c r="K30" i="3"/>
  <c r="K29" i="3"/>
  <c r="K28" i="3"/>
  <c r="J26" i="3"/>
  <c r="K26" i="3" s="1"/>
  <c r="K25" i="3"/>
  <c r="K24" i="3"/>
  <c r="K23" i="3"/>
  <c r="K22" i="3"/>
  <c r="K17" i="3"/>
  <c r="K16" i="3"/>
  <c r="K14" i="3"/>
  <c r="K13" i="3"/>
  <c r="K12" i="3"/>
  <c r="K11" i="3"/>
  <c r="I16" i="2"/>
  <c r="I27" i="2" s="1"/>
  <c r="I19" i="2"/>
  <c r="I28" i="2" s="1"/>
  <c r="H16" i="2"/>
  <c r="H27" i="2" s="1"/>
  <c r="H19" i="2"/>
  <c r="H28" i="2" s="1"/>
  <c r="G16" i="2"/>
  <c r="G27" i="2" s="1"/>
  <c r="G19" i="2"/>
  <c r="G28" i="2" s="1"/>
  <c r="F16" i="2"/>
  <c r="F27" i="2" s="1"/>
  <c r="F19" i="2"/>
  <c r="F28" i="2" s="1"/>
  <c r="E16" i="2"/>
  <c r="E27" i="2" s="1"/>
  <c r="E19" i="2"/>
  <c r="E28" i="2" s="1"/>
  <c r="D16" i="2"/>
  <c r="D27" i="2" s="1"/>
  <c r="D19" i="2"/>
  <c r="D28" i="2" s="1"/>
  <c r="H289" i="1"/>
  <c r="I289" i="1" s="1"/>
  <c r="J289" i="1" s="1"/>
  <c r="H317" i="1"/>
  <c r="I317" i="1" s="1"/>
  <c r="J317" i="1" s="1"/>
  <c r="H318" i="1"/>
  <c r="I318" i="1" s="1"/>
  <c r="J318" i="1" s="1"/>
  <c r="H316" i="1"/>
  <c r="I316" i="1" s="1"/>
  <c r="J316" i="1" s="1"/>
  <c r="H205" i="1"/>
  <c r="I205" i="1" s="1"/>
  <c r="J205" i="1" s="1"/>
  <c r="H178" i="1"/>
  <c r="I178" i="1" s="1"/>
  <c r="J178" i="1" s="1"/>
  <c r="H176" i="1"/>
  <c r="I176" i="1" s="1"/>
  <c r="J176" i="1" s="1"/>
  <c r="H177" i="1"/>
  <c r="I177" i="1" s="1"/>
  <c r="J177" i="1" s="1"/>
  <c r="H175" i="1"/>
  <c r="H98" i="1"/>
  <c r="I98" i="1" s="1"/>
  <c r="J98" i="1" s="1"/>
  <c r="H327" i="1"/>
  <c r="I327" i="1" s="1"/>
  <c r="J327" i="1" s="1"/>
  <c r="H326" i="1"/>
  <c r="I326" i="1" s="1"/>
  <c r="J326" i="1" s="1"/>
  <c r="H70" i="1"/>
  <c r="I70" i="1" s="1"/>
  <c r="J70" i="1" s="1"/>
  <c r="H323" i="1"/>
  <c r="I323" i="1" s="1"/>
  <c r="J323" i="1" s="1"/>
  <c r="I42" i="1"/>
  <c r="J42" i="1" s="1"/>
  <c r="I41" i="1"/>
  <c r="J41" i="1" s="1"/>
  <c r="H232" i="1"/>
  <c r="I232" i="1" s="1"/>
  <c r="J232" i="1" s="1"/>
  <c r="I217" i="1"/>
  <c r="J217" i="1" s="1"/>
  <c r="I218" i="1"/>
  <c r="J218" i="1" s="1"/>
  <c r="I219" i="1"/>
  <c r="J219" i="1" s="1"/>
  <c r="I222" i="1"/>
  <c r="J222" i="1" s="1"/>
  <c r="I223" i="1"/>
  <c r="J223" i="1" s="1"/>
  <c r="I224" i="1"/>
  <c r="J224" i="1" s="1"/>
  <c r="I225" i="1"/>
  <c r="J225" i="1" s="1"/>
  <c r="I226" i="1"/>
  <c r="J226" i="1" s="1"/>
  <c r="I227" i="1"/>
  <c r="J227" i="1" s="1"/>
  <c r="I228" i="1"/>
  <c r="J228" i="1" s="1"/>
  <c r="I229" i="1"/>
  <c r="J229" i="1" s="1"/>
  <c r="I230" i="1"/>
  <c r="J230" i="1" s="1"/>
  <c r="I231" i="1"/>
  <c r="J231" i="1" s="1"/>
  <c r="I279" i="1"/>
  <c r="J279" i="1" s="1"/>
  <c r="I280" i="1"/>
  <c r="J280" i="1" s="1"/>
  <c r="I281" i="1"/>
  <c r="J281" i="1" s="1"/>
  <c r="I288" i="1"/>
  <c r="J288" i="1" s="1"/>
  <c r="I290" i="1"/>
  <c r="J290" i="1" s="1"/>
  <c r="I291" i="1"/>
  <c r="J291" i="1" s="1"/>
  <c r="I292" i="1"/>
  <c r="J292" i="1" s="1"/>
  <c r="I293" i="1"/>
  <c r="J293" i="1" s="1"/>
  <c r="I234" i="1"/>
  <c r="J234" i="1" s="1"/>
  <c r="I235" i="1"/>
  <c r="J235" i="1" s="1"/>
  <c r="I236" i="1"/>
  <c r="J236" i="1" s="1"/>
  <c r="I237" i="1"/>
  <c r="J237" i="1" s="1"/>
  <c r="I238" i="1"/>
  <c r="J238" i="1" s="1"/>
  <c r="I240" i="1"/>
  <c r="J240" i="1" s="1"/>
  <c r="I241" i="1"/>
  <c r="J241" i="1" s="1"/>
  <c r="I242" i="1"/>
  <c r="J242" i="1" s="1"/>
  <c r="I243" i="1"/>
  <c r="J243" i="1" s="1"/>
  <c r="I244" i="1"/>
  <c r="J244" i="1" s="1"/>
  <c r="I245" i="1"/>
  <c r="J245" i="1" s="1"/>
  <c r="I246" i="1"/>
  <c r="J246" i="1" s="1"/>
  <c r="I247" i="1"/>
  <c r="J247" i="1" s="1"/>
  <c r="I248" i="1"/>
  <c r="J248" i="1" s="1"/>
  <c r="I249" i="1"/>
  <c r="J249" i="1" s="1"/>
  <c r="I251" i="1"/>
  <c r="J251" i="1" s="1"/>
  <c r="I252" i="1"/>
  <c r="J252" i="1" s="1"/>
  <c r="I253" i="1"/>
  <c r="J253" i="1" s="1"/>
  <c r="I254" i="1"/>
  <c r="J254" i="1" s="1"/>
  <c r="I255" i="1"/>
  <c r="J255" i="1" s="1"/>
  <c r="I256" i="1"/>
  <c r="J256" i="1" s="1"/>
  <c r="I257" i="1"/>
  <c r="J257" i="1" s="1"/>
  <c r="I259" i="1"/>
  <c r="J259" i="1" s="1"/>
  <c r="I260" i="1"/>
  <c r="J260" i="1" s="1"/>
  <c r="I261" i="1"/>
  <c r="J261" i="1" s="1"/>
  <c r="I262" i="1"/>
  <c r="J262" i="1" s="1"/>
  <c r="I263" i="1"/>
  <c r="J263" i="1" s="1"/>
  <c r="I264" i="1"/>
  <c r="J264" i="1" s="1"/>
  <c r="I265" i="1"/>
  <c r="J265" i="1" s="1"/>
  <c r="I266" i="1"/>
  <c r="J266" i="1" s="1"/>
  <c r="I267" i="1"/>
  <c r="J267" i="1" s="1"/>
  <c r="I268" i="1"/>
  <c r="J268" i="1" s="1"/>
  <c r="I269" i="1"/>
  <c r="J269" i="1" s="1"/>
  <c r="I271" i="1"/>
  <c r="J271" i="1" s="1"/>
  <c r="I272" i="1"/>
  <c r="J272" i="1" s="1"/>
  <c r="I273" i="1"/>
  <c r="J273" i="1" s="1"/>
  <c r="I274" i="1"/>
  <c r="J274" i="1" s="1"/>
  <c r="I275" i="1"/>
  <c r="J275" i="1" s="1"/>
  <c r="I276" i="1"/>
  <c r="J276" i="1" s="1"/>
  <c r="I40" i="1"/>
  <c r="J40" i="1" s="1"/>
  <c r="I43" i="1"/>
  <c r="J43" i="1" s="1"/>
  <c r="I44" i="1"/>
  <c r="J44" i="1" s="1"/>
  <c r="I29" i="1"/>
  <c r="J29" i="1" s="1"/>
  <c r="I30" i="1"/>
  <c r="J30" i="1" s="1"/>
  <c r="I31" i="1"/>
  <c r="J31" i="1" s="1"/>
  <c r="I32" i="1"/>
  <c r="J32" i="1" s="1"/>
  <c r="I34" i="1"/>
  <c r="J34" i="1" s="1"/>
  <c r="I35" i="1"/>
  <c r="J35" i="1" s="1"/>
  <c r="I36" i="1"/>
  <c r="J36" i="1" s="1"/>
  <c r="I37" i="1"/>
  <c r="J37" i="1" s="1"/>
  <c r="I38" i="1"/>
  <c r="J38" i="1" s="1"/>
  <c r="I324" i="1"/>
  <c r="J324" i="1" s="1"/>
  <c r="I325" i="1"/>
  <c r="J325" i="1" s="1"/>
  <c r="I328" i="1"/>
  <c r="J328" i="1" s="1"/>
  <c r="I329" i="1"/>
  <c r="J329" i="1" s="1"/>
  <c r="I63" i="1"/>
  <c r="J63" i="1" s="1"/>
  <c r="I64" i="1"/>
  <c r="J64" i="1" s="1"/>
  <c r="I65" i="1"/>
  <c r="J65" i="1" s="1"/>
  <c r="I66" i="1"/>
  <c r="J66" i="1" s="1"/>
  <c r="I67" i="1"/>
  <c r="J67" i="1" s="1"/>
  <c r="I68" i="1"/>
  <c r="J68" i="1" s="1"/>
  <c r="I69" i="1"/>
  <c r="J69" i="1" s="1"/>
  <c r="I71" i="1"/>
  <c r="J71" i="1" s="1"/>
  <c r="I72" i="1"/>
  <c r="J72" i="1" s="1"/>
  <c r="I73" i="1"/>
  <c r="J73" i="1" s="1"/>
  <c r="I74" i="1"/>
  <c r="J74" i="1" s="1"/>
  <c r="I92" i="1"/>
  <c r="J92" i="1" s="1"/>
  <c r="I93" i="1"/>
  <c r="J93" i="1" s="1"/>
  <c r="I94" i="1"/>
  <c r="J94" i="1" s="1"/>
  <c r="I96" i="1"/>
  <c r="J96" i="1" s="1"/>
  <c r="I97" i="1"/>
  <c r="J97" i="1" s="1"/>
  <c r="I99" i="1"/>
  <c r="J99" i="1" s="1"/>
  <c r="I101" i="1"/>
  <c r="J101" i="1" s="1"/>
  <c r="I102" i="1"/>
  <c r="J102" i="1" s="1"/>
  <c r="I104" i="1"/>
  <c r="J104" i="1" s="1"/>
  <c r="I105" i="1"/>
  <c r="J105" i="1" s="1"/>
  <c r="I106" i="1"/>
  <c r="J106" i="1" s="1"/>
  <c r="I107" i="1"/>
  <c r="J107" i="1" s="1"/>
  <c r="I108" i="1"/>
  <c r="J108" i="1" s="1"/>
  <c r="I109" i="1"/>
  <c r="J109" i="1" s="1"/>
  <c r="I110" i="1"/>
  <c r="J110" i="1" s="1"/>
  <c r="I115" i="1"/>
  <c r="J115" i="1" s="1"/>
  <c r="I85" i="1"/>
  <c r="J85" i="1" s="1"/>
  <c r="I86" i="1"/>
  <c r="J86" i="1" s="1"/>
  <c r="I88" i="1"/>
  <c r="J88" i="1" s="1"/>
  <c r="I89" i="1"/>
  <c r="J89" i="1" s="1"/>
  <c r="I76" i="1"/>
  <c r="J76" i="1" s="1"/>
  <c r="I77" i="1"/>
  <c r="J77" i="1" s="1"/>
  <c r="I78" i="1"/>
  <c r="J78" i="1" s="1"/>
  <c r="I79" i="1"/>
  <c r="J79" i="1" s="1"/>
  <c r="I80" i="1"/>
  <c r="J80" i="1" s="1"/>
  <c r="I81" i="1"/>
  <c r="J81" i="1" s="1"/>
  <c r="I82" i="1"/>
  <c r="J82" i="1" s="1"/>
  <c r="I83" i="1"/>
  <c r="J83" i="1" s="1"/>
  <c r="I175" i="1"/>
  <c r="J175" i="1" s="1"/>
  <c r="I171" i="1"/>
  <c r="J171" i="1" s="1"/>
  <c r="I172" i="1"/>
  <c r="J172" i="1" s="1"/>
  <c r="I173" i="1"/>
  <c r="J173" i="1" s="1"/>
  <c r="I174" i="1"/>
  <c r="J174" i="1" s="1"/>
  <c r="I179" i="1"/>
  <c r="J179" i="1" s="1"/>
  <c r="I180" i="1"/>
  <c r="J180" i="1" s="1"/>
  <c r="I181" i="1"/>
  <c r="J181" i="1" s="1"/>
  <c r="I182" i="1"/>
  <c r="J182" i="1" s="1"/>
  <c r="I183" i="1"/>
  <c r="J183" i="1" s="1"/>
  <c r="I184" i="1"/>
  <c r="J184" i="1" s="1"/>
  <c r="I185" i="1"/>
  <c r="J185" i="1" s="1"/>
  <c r="I186" i="1"/>
  <c r="J186" i="1" s="1"/>
  <c r="I187" i="1"/>
  <c r="J187" i="1" s="1"/>
  <c r="I188" i="1"/>
  <c r="J188" i="1" s="1"/>
  <c r="I189" i="1"/>
  <c r="J189" i="1" s="1"/>
  <c r="I190" i="1"/>
  <c r="J190" i="1" s="1"/>
  <c r="I191" i="1"/>
  <c r="J191" i="1" s="1"/>
  <c r="I163" i="1"/>
  <c r="J163" i="1" s="1"/>
  <c r="I165" i="1"/>
  <c r="J165" i="1" s="1"/>
  <c r="I166" i="1"/>
  <c r="J166" i="1" s="1"/>
  <c r="I167" i="1"/>
  <c r="J167" i="1" s="1"/>
  <c r="I169" i="1"/>
  <c r="J169" i="1" s="1"/>
  <c r="I118" i="1"/>
  <c r="J118" i="1" s="1"/>
  <c r="I119" i="1"/>
  <c r="J119" i="1" s="1"/>
  <c r="I121" i="1"/>
  <c r="J121" i="1" s="1"/>
  <c r="I122" i="1"/>
  <c r="J122" i="1" s="1"/>
  <c r="I123" i="1"/>
  <c r="J123" i="1" s="1"/>
  <c r="I124" i="1"/>
  <c r="J124" i="1" s="1"/>
  <c r="I125" i="1"/>
  <c r="J125" i="1" s="1"/>
  <c r="I126" i="1"/>
  <c r="J126" i="1" s="1"/>
  <c r="I133" i="1"/>
  <c r="J133" i="1" s="1"/>
  <c r="I138" i="1"/>
  <c r="J138" i="1" s="1"/>
  <c r="I139" i="1"/>
  <c r="J139" i="1" s="1"/>
  <c r="I140" i="1"/>
  <c r="J140" i="1" s="1"/>
  <c r="I141" i="1"/>
  <c r="J141" i="1" s="1"/>
  <c r="I142" i="1"/>
  <c r="J142" i="1" s="1"/>
  <c r="I143" i="1"/>
  <c r="J143" i="1" s="1"/>
  <c r="I144" i="1"/>
  <c r="J144" i="1" s="1"/>
  <c r="I145" i="1"/>
  <c r="J145" i="1" s="1"/>
  <c r="I146" i="1"/>
  <c r="J146" i="1" s="1"/>
  <c r="I147" i="1"/>
  <c r="J147" i="1" s="1"/>
  <c r="I148" i="1"/>
  <c r="J148" i="1" s="1"/>
  <c r="I149" i="1"/>
  <c r="J149" i="1" s="1"/>
  <c r="I150" i="1"/>
  <c r="J150" i="1" s="1"/>
  <c r="I151" i="1"/>
  <c r="J151" i="1" s="1"/>
  <c r="I152" i="1"/>
  <c r="J152" i="1" s="1"/>
  <c r="I153" i="1"/>
  <c r="J153" i="1" s="1"/>
  <c r="I154" i="1"/>
  <c r="J154" i="1" s="1"/>
  <c r="I155" i="1"/>
  <c r="J155" i="1" s="1"/>
  <c r="I156" i="1"/>
  <c r="J156" i="1" s="1"/>
  <c r="I157" i="1"/>
  <c r="J157" i="1" s="1"/>
  <c r="I193" i="1"/>
  <c r="J193" i="1" s="1"/>
  <c r="I195" i="1"/>
  <c r="J195" i="1" s="1"/>
  <c r="I196" i="1"/>
  <c r="J196" i="1" s="1"/>
  <c r="I198" i="1"/>
  <c r="J198" i="1" s="1"/>
  <c r="I199" i="1"/>
  <c r="J199" i="1" s="1"/>
  <c r="I200" i="1"/>
  <c r="J200" i="1" s="1"/>
  <c r="I201" i="1"/>
  <c r="J201" i="1" s="1"/>
  <c r="I202" i="1"/>
  <c r="J202" i="1" s="1"/>
  <c r="I203" i="1"/>
  <c r="J203" i="1" s="1"/>
  <c r="I204" i="1"/>
  <c r="J204" i="1" s="1"/>
  <c r="I206" i="1"/>
  <c r="J206" i="1" s="1"/>
  <c r="I207" i="1"/>
  <c r="J207" i="1" s="1"/>
  <c r="I208" i="1"/>
  <c r="J208" i="1" s="1"/>
  <c r="I209" i="1"/>
  <c r="J209" i="1" s="1"/>
  <c r="I211" i="1"/>
  <c r="J211" i="1" s="1"/>
  <c r="I212" i="1"/>
  <c r="J212" i="1" s="1"/>
  <c r="I214" i="1"/>
  <c r="J214" i="1" s="1"/>
  <c r="I319" i="1"/>
  <c r="J319" i="1" s="1"/>
  <c r="I320" i="1"/>
  <c r="J320" i="1" s="1"/>
  <c r="J16" i="1"/>
  <c r="I17" i="1"/>
  <c r="J17" i="1" s="1"/>
  <c r="I18" i="1"/>
  <c r="J18" i="1" s="1"/>
  <c r="I19" i="1"/>
  <c r="J19" i="1" s="1"/>
  <c r="I20" i="1"/>
  <c r="J20" i="1" s="1"/>
  <c r="I21" i="1"/>
  <c r="J21" i="1" s="1"/>
  <c r="I22" i="1"/>
  <c r="J22" i="1" s="1"/>
  <c r="I46" i="1"/>
  <c r="J46" i="1" s="1"/>
  <c r="I48" i="1"/>
  <c r="J48" i="1" s="1"/>
  <c r="I49" i="1"/>
  <c r="J49" i="1" s="1"/>
  <c r="I50" i="1"/>
  <c r="J50" i="1" s="1"/>
  <c r="I52" i="1"/>
  <c r="J52" i="1" s="1"/>
  <c r="I53" i="1"/>
  <c r="J53" i="1" s="1"/>
  <c r="I55" i="1"/>
  <c r="J55" i="1" s="1"/>
  <c r="I56" i="1"/>
  <c r="J56" i="1" s="1"/>
  <c r="I57" i="1"/>
  <c r="J57" i="1" s="1"/>
  <c r="I58" i="1"/>
  <c r="J58" i="1" s="1"/>
  <c r="I59" i="1"/>
  <c r="J59" i="1" s="1"/>
  <c r="I60" i="1"/>
  <c r="J60" i="1" s="1"/>
  <c r="I9" i="1"/>
  <c r="J9" i="1" s="1"/>
  <c r="I10" i="1"/>
  <c r="J10" i="1" s="1"/>
  <c r="I11" i="1"/>
  <c r="J11" i="1" s="1"/>
  <c r="I12" i="1"/>
  <c r="J12" i="1" s="1"/>
  <c r="I13" i="1"/>
  <c r="J13" i="1" s="1"/>
  <c r="I14" i="1"/>
  <c r="J14" i="1" s="1"/>
  <c r="I295" i="1"/>
  <c r="J295" i="1" s="1"/>
  <c r="I296" i="1"/>
  <c r="J296" i="1" s="1"/>
  <c r="I297" i="1"/>
  <c r="J297" i="1" s="1"/>
  <c r="I298" i="1"/>
  <c r="J298" i="1" s="1"/>
  <c r="I299" i="1"/>
  <c r="J299" i="1" s="1"/>
  <c r="I301" i="1"/>
  <c r="J301" i="1" s="1"/>
  <c r="I302" i="1"/>
  <c r="J302" i="1" s="1"/>
  <c r="I305" i="1"/>
  <c r="J305" i="1" s="1"/>
  <c r="I307" i="1"/>
  <c r="J307" i="1" s="1"/>
  <c r="I308" i="1"/>
  <c r="J308" i="1" s="1"/>
  <c r="I309" i="1"/>
  <c r="J309" i="1" s="1"/>
  <c r="I310" i="1"/>
  <c r="J310" i="1" s="1"/>
  <c r="I333" i="1"/>
  <c r="J333" i="1" s="1"/>
  <c r="I334" i="1"/>
  <c r="J334" i="1" s="1"/>
  <c r="I335" i="1"/>
  <c r="J335" i="1" s="1"/>
  <c r="I336" i="1"/>
  <c r="J336" i="1" s="1"/>
  <c r="I337" i="1"/>
  <c r="J337" i="1" s="1"/>
  <c r="I338" i="1"/>
  <c r="J338" i="1" s="1"/>
  <c r="K340" i="1" l="1"/>
  <c r="K341" i="1"/>
  <c r="K365" i="3"/>
  <c r="K364" i="3" s="1"/>
  <c r="H314" i="1" s="1"/>
  <c r="I314" i="1" s="1"/>
  <c r="J314" i="1" s="1"/>
  <c r="J312" i="1" s="1"/>
  <c r="J15" i="1"/>
  <c r="I29" i="2"/>
  <c r="H29" i="2"/>
  <c r="G29" i="2"/>
  <c r="D29" i="2"/>
  <c r="J39" i="1"/>
  <c r="K43" i="1" s="1"/>
  <c r="J62" i="1"/>
  <c r="K74" i="1" s="1"/>
  <c r="D48" i="7"/>
  <c r="J33" i="1"/>
  <c r="K36" i="1" s="1"/>
  <c r="J332" i="1"/>
  <c r="K334" i="1" s="1"/>
  <c r="J51" i="1"/>
  <c r="J75" i="1"/>
  <c r="J54" i="1"/>
  <c r="J315" i="1"/>
  <c r="J294" i="1"/>
  <c r="K295" i="1" s="1"/>
  <c r="J8" i="1"/>
  <c r="J117" i="1"/>
  <c r="K118" i="1" s="1"/>
  <c r="J28" i="1"/>
  <c r="J239" i="1"/>
  <c r="K245" i="1" s="1"/>
  <c r="E29" i="2"/>
  <c r="F29" i="2"/>
  <c r="J170" i="1"/>
  <c r="K179" i="1" s="1"/>
  <c r="J233" i="1"/>
  <c r="K83" i="3"/>
  <c r="K82" i="3" s="1"/>
  <c r="H114" i="1" s="1"/>
  <c r="I114" i="1" s="1"/>
  <c r="J114" i="1" s="1"/>
  <c r="K292" i="3"/>
  <c r="K287" i="3" s="1"/>
  <c r="H282" i="1" s="1"/>
  <c r="I282" i="1" s="1"/>
  <c r="J282" i="1" s="1"/>
  <c r="K15" i="3"/>
  <c r="K10" i="3" s="1"/>
  <c r="H311" i="1"/>
  <c r="I311" i="1" s="1"/>
  <c r="J311" i="1" s="1"/>
  <c r="J306" i="1" s="1"/>
  <c r="K261" i="3"/>
  <c r="K257" i="3" s="1"/>
  <c r="H258" i="1" s="1"/>
  <c r="I258" i="1" s="1"/>
  <c r="J258" i="1" s="1"/>
  <c r="K208" i="3"/>
  <c r="H168" i="1" s="1"/>
  <c r="I168" i="1" s="1"/>
  <c r="J168" i="1" s="1"/>
  <c r="K105" i="3"/>
  <c r="H129" i="1" s="1"/>
  <c r="I129" i="1" s="1"/>
  <c r="J129" i="1" s="1"/>
  <c r="K276" i="3"/>
  <c r="H277" i="1" s="1"/>
  <c r="I277" i="1" s="1"/>
  <c r="J277" i="1" s="1"/>
  <c r="K123" i="3"/>
  <c r="H131" i="1" s="1"/>
  <c r="I131" i="1" s="1"/>
  <c r="J131" i="1" s="1"/>
  <c r="K114" i="3"/>
  <c r="H130" i="1" s="1"/>
  <c r="I130" i="1" s="1"/>
  <c r="J130" i="1" s="1"/>
  <c r="K194" i="3"/>
  <c r="H160" i="1" s="1"/>
  <c r="H162" i="1" s="1"/>
  <c r="I162" i="1" s="1"/>
  <c r="J162" i="1" s="1"/>
  <c r="J216" i="3"/>
  <c r="K216" i="3" s="1"/>
  <c r="K265" i="3"/>
  <c r="H270" i="1" s="1"/>
  <c r="I270" i="1" s="1"/>
  <c r="J270" i="1" s="1"/>
  <c r="K56" i="3"/>
  <c r="K64" i="3"/>
  <c r="K87" i="3"/>
  <c r="H127" i="1" s="1"/>
  <c r="I127" i="1" s="1"/>
  <c r="J127" i="1" s="1"/>
  <c r="K172" i="3"/>
  <c r="H137" i="1" s="1"/>
  <c r="I137" i="1" s="1"/>
  <c r="J137" i="1" s="1"/>
  <c r="K185" i="3"/>
  <c r="H159" i="1" s="1"/>
  <c r="I159" i="1" s="1"/>
  <c r="J159" i="1" s="1"/>
  <c r="K40" i="3"/>
  <c r="H95" i="1" s="1"/>
  <c r="I95" i="1" s="1"/>
  <c r="J95" i="1" s="1"/>
  <c r="J91" i="1" s="1"/>
  <c r="K305" i="3"/>
  <c r="K73" i="3"/>
  <c r="H113" i="1" s="1"/>
  <c r="I113" i="1" s="1"/>
  <c r="J113" i="1" s="1"/>
  <c r="J230" i="3"/>
  <c r="K230" i="3" s="1"/>
  <c r="J223" i="3"/>
  <c r="K223" i="3" s="1"/>
  <c r="J238" i="3"/>
  <c r="K238" i="3" s="1"/>
  <c r="K217" i="3"/>
  <c r="K314" i="3"/>
  <c r="H285" i="1" s="1"/>
  <c r="I285" i="1" s="1"/>
  <c r="J285" i="1" s="1"/>
  <c r="K337" i="3"/>
  <c r="H303" i="1" s="1"/>
  <c r="I303" i="1" s="1"/>
  <c r="J303" i="1" s="1"/>
  <c r="K386" i="3"/>
  <c r="J246" i="3" s="1"/>
  <c r="K246" i="3" s="1"/>
  <c r="K132" i="3"/>
  <c r="H132" i="1" s="1"/>
  <c r="I132" i="1" s="1"/>
  <c r="J132" i="1" s="1"/>
  <c r="K203" i="3"/>
  <c r="K201" i="3" s="1"/>
  <c r="H164" i="1" s="1"/>
  <c r="I164" i="1" s="1"/>
  <c r="J164" i="1" s="1"/>
  <c r="K296" i="3"/>
  <c r="H283" i="1" s="1"/>
  <c r="I283" i="1" s="1"/>
  <c r="J283" i="1" s="1"/>
  <c r="K346" i="3"/>
  <c r="H304" i="1" s="1"/>
  <c r="I304" i="1" s="1"/>
  <c r="J304" i="1" s="1"/>
  <c r="K21" i="3"/>
  <c r="K141" i="3"/>
  <c r="H134" i="1" s="1"/>
  <c r="I134" i="1" s="1"/>
  <c r="J134" i="1" s="1"/>
  <c r="K321" i="3"/>
  <c r="H286" i="1" s="1"/>
  <c r="I286" i="1" s="1"/>
  <c r="J286" i="1" s="1"/>
  <c r="K382" i="3"/>
  <c r="K376" i="3" s="1"/>
  <c r="J253" i="3" s="1"/>
  <c r="K253" i="3" s="1"/>
  <c r="K96" i="3"/>
  <c r="H128" i="1" s="1"/>
  <c r="I128" i="1" s="1"/>
  <c r="J128" i="1" s="1"/>
  <c r="K152" i="3"/>
  <c r="H135" i="1" s="1"/>
  <c r="I135" i="1" s="1"/>
  <c r="J135" i="1" s="1"/>
  <c r="K161" i="3"/>
  <c r="H136" i="1" s="1"/>
  <c r="I136" i="1" s="1"/>
  <c r="J136" i="1" s="1"/>
  <c r="J251" i="3"/>
  <c r="K251" i="3" s="1"/>
  <c r="K244" i="3"/>
  <c r="K329" i="3"/>
  <c r="H287" i="1" s="1"/>
  <c r="I287" i="1" s="1"/>
  <c r="J287" i="1" s="1"/>
  <c r="J322" i="1"/>
  <c r="K330" i="1" s="1"/>
  <c r="K24" i="1" l="1"/>
  <c r="K338" i="1"/>
  <c r="K337" i="1"/>
  <c r="K86" i="1"/>
  <c r="J120" i="1"/>
  <c r="K136" i="1" s="1"/>
  <c r="K63" i="1"/>
  <c r="H112" i="1"/>
  <c r="I112" i="1" s="1"/>
  <c r="J112" i="1" s="1"/>
  <c r="J111" i="1" s="1"/>
  <c r="K114" i="1" s="1"/>
  <c r="J161" i="1"/>
  <c r="K163" i="1" s="1"/>
  <c r="H47" i="1"/>
  <c r="I47" i="1" s="1"/>
  <c r="J47" i="1" s="1"/>
  <c r="J45" i="1" s="1"/>
  <c r="H87" i="1"/>
  <c r="I87" i="1" s="1"/>
  <c r="J87" i="1" s="1"/>
  <c r="H103" i="1"/>
  <c r="I103" i="1" s="1"/>
  <c r="J103" i="1" s="1"/>
  <c r="K77" i="1"/>
  <c r="K76" i="1"/>
  <c r="K88" i="1"/>
  <c r="D14" i="7"/>
  <c r="M14" i="7" s="1"/>
  <c r="H284" i="1"/>
  <c r="I284" i="1" s="1"/>
  <c r="J284" i="1" s="1"/>
  <c r="J278" i="1" s="1"/>
  <c r="K282" i="1" s="1"/>
  <c r="K85" i="1"/>
  <c r="K65" i="1"/>
  <c r="K89" i="1"/>
  <c r="K26" i="1"/>
  <c r="K17" i="1"/>
  <c r="K71" i="1"/>
  <c r="K81" i="1"/>
  <c r="K25" i="1"/>
  <c r="D42" i="7"/>
  <c r="K53" i="1"/>
  <c r="D20" i="7"/>
  <c r="K298" i="1"/>
  <c r="D34" i="7"/>
  <c r="K309" i="1"/>
  <c r="D38" i="7"/>
  <c r="K10" i="1"/>
  <c r="D12" i="7"/>
  <c r="K58" i="1"/>
  <c r="D22" i="7"/>
  <c r="I48" i="7"/>
  <c r="H48" i="7"/>
  <c r="M48" i="7"/>
  <c r="F48" i="7"/>
  <c r="G48" i="7"/>
  <c r="E48" i="7"/>
  <c r="L48" i="7"/>
  <c r="J48" i="7"/>
  <c r="K48" i="7"/>
  <c r="N48" i="7"/>
  <c r="K314" i="1"/>
  <c r="D40" i="7"/>
  <c r="K40" i="1"/>
  <c r="K34" i="1"/>
  <c r="K59" i="1"/>
  <c r="K41" i="1"/>
  <c r="K44" i="1"/>
  <c r="K42" i="1"/>
  <c r="K56" i="1"/>
  <c r="K38" i="1"/>
  <c r="K297" i="1"/>
  <c r="K35" i="1"/>
  <c r="K37" i="1"/>
  <c r="K73" i="1"/>
  <c r="K69" i="1"/>
  <c r="K70" i="1"/>
  <c r="K83" i="1"/>
  <c r="K79" i="1"/>
  <c r="K67" i="1"/>
  <c r="K66" i="1"/>
  <c r="K80" i="1"/>
  <c r="K72" i="1"/>
  <c r="K64" i="1"/>
  <c r="K68" i="1"/>
  <c r="K78" i="1"/>
  <c r="K82" i="1"/>
  <c r="K335" i="1"/>
  <c r="J224" i="3"/>
  <c r="K224" i="3" s="1"/>
  <c r="K222" i="3" s="1"/>
  <c r="H197" i="1" s="1"/>
  <c r="I197" i="1" s="1"/>
  <c r="J197" i="1" s="1"/>
  <c r="K57" i="1"/>
  <c r="K12" i="1"/>
  <c r="K21" i="1"/>
  <c r="K296" i="1"/>
  <c r="K299" i="1"/>
  <c r="K55" i="1"/>
  <c r="K52" i="1"/>
  <c r="K60" i="1"/>
  <c r="K14" i="1"/>
  <c r="K23" i="1"/>
  <c r="K16" i="1"/>
  <c r="K22" i="1"/>
  <c r="K190" i="1"/>
  <c r="K182" i="1"/>
  <c r="K186" i="1"/>
  <c r="K175" i="1"/>
  <c r="K188" i="1"/>
  <c r="K173" i="1"/>
  <c r="K191" i="1"/>
  <c r="K183" i="1"/>
  <c r="K171" i="1"/>
  <c r="K180" i="1"/>
  <c r="K177" i="1"/>
  <c r="K189" i="1"/>
  <c r="K174" i="1"/>
  <c r="K181" i="1"/>
  <c r="K185" i="1"/>
  <c r="J27" i="1"/>
  <c r="K31" i="1"/>
  <c r="K29" i="1"/>
  <c r="K243" i="1"/>
  <c r="K176" i="1"/>
  <c r="K241" i="1"/>
  <c r="K316" i="1"/>
  <c r="K319" i="1"/>
  <c r="K19" i="1"/>
  <c r="K184" i="1"/>
  <c r="K234" i="1"/>
  <c r="K236" i="1"/>
  <c r="K237" i="1"/>
  <c r="K238" i="1"/>
  <c r="K240" i="1"/>
  <c r="K244" i="1"/>
  <c r="K248" i="1"/>
  <c r="K246" i="1"/>
  <c r="K242" i="1"/>
  <c r="K235" i="1"/>
  <c r="K247" i="1"/>
  <c r="K320" i="1"/>
  <c r="K318" i="1"/>
  <c r="K317" i="1"/>
  <c r="K249" i="1"/>
  <c r="K187" i="1"/>
  <c r="J331" i="1"/>
  <c r="K336" i="1"/>
  <c r="K30" i="1"/>
  <c r="K20" i="1"/>
  <c r="K13" i="1"/>
  <c r="K9" i="1"/>
  <c r="K11" i="1"/>
  <c r="K18" i="1"/>
  <c r="K178" i="1"/>
  <c r="K119" i="1"/>
  <c r="K32" i="1"/>
  <c r="K172" i="1"/>
  <c r="K333" i="1"/>
  <c r="K307" i="1"/>
  <c r="K311" i="1"/>
  <c r="K310" i="1"/>
  <c r="K308" i="1"/>
  <c r="K313" i="1"/>
  <c r="I160" i="1"/>
  <c r="J160" i="1" s="1"/>
  <c r="J237" i="3"/>
  <c r="K237" i="3" s="1"/>
  <c r="K236" i="3" s="1"/>
  <c r="H213" i="1" s="1"/>
  <c r="I213" i="1" s="1"/>
  <c r="J213" i="1" s="1"/>
  <c r="J231" i="3"/>
  <c r="K231" i="3" s="1"/>
  <c r="K229" i="3" s="1"/>
  <c r="H210" i="1" s="1"/>
  <c r="I210" i="1" s="1"/>
  <c r="J210" i="1" s="1"/>
  <c r="J250" i="1"/>
  <c r="K258" i="1" s="1"/>
  <c r="K215" i="3"/>
  <c r="H194" i="1" s="1"/>
  <c r="I194" i="1" s="1"/>
  <c r="J194" i="1" s="1"/>
  <c r="K95" i="1"/>
  <c r="J300" i="1"/>
  <c r="D36" i="7" s="1"/>
  <c r="K243" i="3"/>
  <c r="K93" i="1"/>
  <c r="K97" i="1"/>
  <c r="K96" i="1"/>
  <c r="K92" i="1"/>
  <c r="K94" i="1"/>
  <c r="K98" i="1"/>
  <c r="K99" i="1"/>
  <c r="K250" i="3"/>
  <c r="H221" i="1" s="1"/>
  <c r="I221" i="1" s="1"/>
  <c r="J221" i="1" s="1"/>
  <c r="J321" i="1"/>
  <c r="K328" i="1"/>
  <c r="K325" i="1"/>
  <c r="K323" i="1"/>
  <c r="K329" i="1"/>
  <c r="K326" i="1"/>
  <c r="K324" i="1"/>
  <c r="K327" i="1"/>
  <c r="K14" i="7" l="1"/>
  <c r="N14" i="7"/>
  <c r="I14" i="7"/>
  <c r="G14" i="7"/>
  <c r="H14" i="7"/>
  <c r="E14" i="7"/>
  <c r="J14" i="7"/>
  <c r="L14" i="7"/>
  <c r="F14" i="7"/>
  <c r="J100" i="1"/>
  <c r="K103" i="1" s="1"/>
  <c r="K87" i="1"/>
  <c r="J84" i="1"/>
  <c r="J158" i="1"/>
  <c r="K159" i="1" s="1"/>
  <c r="K40" i="7"/>
  <c r="N40" i="7"/>
  <c r="J40" i="7"/>
  <c r="L40" i="7"/>
  <c r="M40" i="7"/>
  <c r="L22" i="7"/>
  <c r="K22" i="7"/>
  <c r="M22" i="7"/>
  <c r="J22" i="7"/>
  <c r="N22" i="7"/>
  <c r="M38" i="7"/>
  <c r="K38" i="7"/>
  <c r="N38" i="7"/>
  <c r="J38" i="7"/>
  <c r="L38" i="7"/>
  <c r="N20" i="7"/>
  <c r="L20" i="7"/>
  <c r="K20" i="7"/>
  <c r="M20" i="7"/>
  <c r="J20" i="7"/>
  <c r="H220" i="1"/>
  <c r="I220" i="1" s="1"/>
  <c r="J220" i="1" s="1"/>
  <c r="J216" i="1" s="1"/>
  <c r="J215" i="1" s="1"/>
  <c r="L36" i="7"/>
  <c r="M36" i="7"/>
  <c r="K36" i="7"/>
  <c r="N36" i="7"/>
  <c r="J36" i="7"/>
  <c r="R48" i="7"/>
  <c r="S48" i="7" s="1"/>
  <c r="L12" i="7"/>
  <c r="K12" i="7"/>
  <c r="M12" i="7"/>
  <c r="J12" i="7"/>
  <c r="N12" i="7"/>
  <c r="N34" i="7"/>
  <c r="J34" i="7"/>
  <c r="L34" i="7"/>
  <c r="M34" i="7"/>
  <c r="K34" i="7"/>
  <c r="N42" i="7"/>
  <c r="J42" i="7"/>
  <c r="L42" i="7"/>
  <c r="M42" i="7"/>
  <c r="K42" i="7"/>
  <c r="F20" i="7"/>
  <c r="I20" i="7"/>
  <c r="G20" i="7"/>
  <c r="E20" i="7"/>
  <c r="H20" i="7"/>
  <c r="I22" i="7"/>
  <c r="G22" i="7"/>
  <c r="E22" i="7"/>
  <c r="H22" i="7"/>
  <c r="F22" i="7"/>
  <c r="H34" i="7"/>
  <c r="F34" i="7"/>
  <c r="I34" i="7"/>
  <c r="G34" i="7"/>
  <c r="E34" i="7"/>
  <c r="H40" i="7"/>
  <c r="F40" i="7"/>
  <c r="G40" i="7"/>
  <c r="I40" i="7"/>
  <c r="E40" i="7"/>
  <c r="I38" i="7"/>
  <c r="G38" i="7"/>
  <c r="E38" i="7"/>
  <c r="H38" i="7"/>
  <c r="F38" i="7"/>
  <c r="I36" i="7"/>
  <c r="G36" i="7"/>
  <c r="E36" i="7"/>
  <c r="H36" i="7"/>
  <c r="F36" i="7"/>
  <c r="I12" i="7"/>
  <c r="G12" i="7"/>
  <c r="E12" i="7"/>
  <c r="F12" i="7"/>
  <c r="H12" i="7"/>
  <c r="H42" i="7"/>
  <c r="F42" i="7"/>
  <c r="I42" i="7"/>
  <c r="G42" i="7"/>
  <c r="E42" i="7"/>
  <c r="D46" i="7"/>
  <c r="P48" i="7"/>
  <c r="K47" i="1"/>
  <c r="D18" i="7"/>
  <c r="K28" i="1"/>
  <c r="D16" i="7"/>
  <c r="K322" i="1"/>
  <c r="D44" i="7"/>
  <c r="K301" i="1"/>
  <c r="K39" i="1"/>
  <c r="K33" i="1"/>
  <c r="K266" i="1"/>
  <c r="K164" i="1"/>
  <c r="K165" i="1"/>
  <c r="K162" i="1"/>
  <c r="K168" i="1"/>
  <c r="K115" i="1"/>
  <c r="K167" i="1"/>
  <c r="K160" i="1"/>
  <c r="K302" i="1"/>
  <c r="K169" i="1"/>
  <c r="K166" i="1"/>
  <c r="K113" i="1"/>
  <c r="K112" i="1"/>
  <c r="K288" i="1"/>
  <c r="K285" i="1"/>
  <c r="K303" i="1"/>
  <c r="J192" i="1"/>
  <c r="K265" i="1"/>
  <c r="K261" i="1"/>
  <c r="K276" i="1"/>
  <c r="K263" i="1"/>
  <c r="K268" i="1"/>
  <c r="K284" i="1"/>
  <c r="K281" i="1"/>
  <c r="K275" i="1"/>
  <c r="K262" i="1"/>
  <c r="K259" i="1"/>
  <c r="K291" i="1"/>
  <c r="K289" i="1"/>
  <c r="K255" i="1"/>
  <c r="K254" i="1"/>
  <c r="K257" i="1"/>
  <c r="K260" i="1"/>
  <c r="K277" i="1"/>
  <c r="K264" i="1"/>
  <c r="K253" i="1"/>
  <c r="K271" i="1"/>
  <c r="K256" i="1"/>
  <c r="K274" i="1"/>
  <c r="K273" i="1"/>
  <c r="K290" i="1"/>
  <c r="K293" i="1"/>
  <c r="K305" i="1"/>
  <c r="K272" i="1"/>
  <c r="K267" i="1"/>
  <c r="K251" i="1"/>
  <c r="K252" i="1"/>
  <c r="K270" i="1"/>
  <c r="K269" i="1"/>
  <c r="K287" i="1"/>
  <c r="K292" i="1"/>
  <c r="K279" i="1"/>
  <c r="K304" i="1"/>
  <c r="K283" i="1"/>
  <c r="K128" i="1"/>
  <c r="K135" i="1"/>
  <c r="K49" i="1"/>
  <c r="K48" i="1"/>
  <c r="K50" i="1"/>
  <c r="K46" i="1"/>
  <c r="K280" i="1"/>
  <c r="K286" i="1"/>
  <c r="J116" i="1"/>
  <c r="K133" i="1"/>
  <c r="K141" i="1"/>
  <c r="K145" i="1"/>
  <c r="K149" i="1"/>
  <c r="K153" i="1"/>
  <c r="K157" i="1"/>
  <c r="K125" i="1"/>
  <c r="K132" i="1"/>
  <c r="K140" i="1"/>
  <c r="K148" i="1"/>
  <c r="K134" i="1"/>
  <c r="K138" i="1"/>
  <c r="K142" i="1"/>
  <c r="K146" i="1"/>
  <c r="K150" i="1"/>
  <c r="K154" i="1"/>
  <c r="K122" i="1"/>
  <c r="K121" i="1"/>
  <c r="K152" i="1"/>
  <c r="K139" i="1"/>
  <c r="K143" i="1"/>
  <c r="K147" i="1"/>
  <c r="K151" i="1"/>
  <c r="K155" i="1"/>
  <c r="K126" i="1"/>
  <c r="K123" i="1"/>
  <c r="K144" i="1"/>
  <c r="K156" i="1"/>
  <c r="K124" i="1"/>
  <c r="K127" i="1"/>
  <c r="K129" i="1"/>
  <c r="K131" i="1"/>
  <c r="K130" i="1"/>
  <c r="K137" i="1"/>
  <c r="J90" i="1" l="1"/>
  <c r="D26" i="7" s="1"/>
  <c r="R14" i="7"/>
  <c r="S14" i="7" s="1"/>
  <c r="K105" i="1"/>
  <c r="K101" i="1"/>
  <c r="K102" i="1"/>
  <c r="K107" i="1"/>
  <c r="K104" i="1"/>
  <c r="K110" i="1"/>
  <c r="K109" i="1"/>
  <c r="K108" i="1"/>
  <c r="K106" i="1"/>
  <c r="R38" i="7"/>
  <c r="S38" i="7" s="1"/>
  <c r="R34" i="7"/>
  <c r="S34" i="7" s="1"/>
  <c r="L44" i="7"/>
  <c r="M44" i="7"/>
  <c r="K44" i="7"/>
  <c r="N44" i="7"/>
  <c r="J44" i="7"/>
  <c r="M18" i="7"/>
  <c r="J18" i="7"/>
  <c r="N18" i="7"/>
  <c r="L18" i="7"/>
  <c r="K18" i="7"/>
  <c r="R12" i="7"/>
  <c r="S12" i="7" s="1"/>
  <c r="R42" i="7"/>
  <c r="S42" i="7" s="1"/>
  <c r="P36" i="7"/>
  <c r="R36" i="7"/>
  <c r="S36" i="7" s="1"/>
  <c r="R40" i="7"/>
  <c r="S40" i="7" s="1"/>
  <c r="R22" i="7"/>
  <c r="S22" i="7" s="1"/>
  <c r="R20" i="7"/>
  <c r="S20" i="7" s="1"/>
  <c r="K16" i="7"/>
  <c r="M16" i="7"/>
  <c r="J16" i="7"/>
  <c r="N16" i="7"/>
  <c r="L16" i="7"/>
  <c r="J26" i="7"/>
  <c r="K26" i="7"/>
  <c r="L26" i="7"/>
  <c r="M26" i="7"/>
  <c r="I26" i="7"/>
  <c r="N26" i="7"/>
  <c r="M46" i="7"/>
  <c r="K46" i="7"/>
  <c r="N46" i="7"/>
  <c r="J46" i="7"/>
  <c r="L46" i="7"/>
  <c r="H26" i="7"/>
  <c r="F26" i="7"/>
  <c r="G26" i="7"/>
  <c r="E26" i="7"/>
  <c r="F44" i="7"/>
  <c r="I44" i="7"/>
  <c r="G44" i="7"/>
  <c r="E44" i="7"/>
  <c r="H44" i="7"/>
  <c r="H16" i="7"/>
  <c r="F16" i="7"/>
  <c r="G16" i="7"/>
  <c r="I16" i="7"/>
  <c r="E16" i="7"/>
  <c r="I46" i="7"/>
  <c r="G46" i="7"/>
  <c r="E46" i="7"/>
  <c r="H46" i="7"/>
  <c r="F46" i="7"/>
  <c r="H18" i="7"/>
  <c r="F18" i="7"/>
  <c r="I18" i="7"/>
  <c r="G18" i="7"/>
  <c r="E18" i="7"/>
  <c r="P42" i="7"/>
  <c r="P34" i="7"/>
  <c r="P22" i="7"/>
  <c r="D32" i="7"/>
  <c r="K194" i="1"/>
  <c r="D30" i="7"/>
  <c r="P38" i="7"/>
  <c r="K120" i="1"/>
  <c r="D28" i="7"/>
  <c r="P12" i="7"/>
  <c r="P40" i="7"/>
  <c r="P20" i="7"/>
  <c r="K91" i="1"/>
  <c r="K224" i="1"/>
  <c r="K197" i="1"/>
  <c r="K100" i="1"/>
  <c r="J61" i="1"/>
  <c r="K213" i="1"/>
  <c r="K214" i="1"/>
  <c r="K111" i="1"/>
  <c r="K201" i="1"/>
  <c r="K212" i="1"/>
  <c r="K198" i="1"/>
  <c r="K206" i="1"/>
  <c r="K209" i="1"/>
  <c r="K211" i="1"/>
  <c r="K220" i="1"/>
  <c r="K193" i="1"/>
  <c r="K196" i="1"/>
  <c r="K210" i="1"/>
  <c r="K202" i="1"/>
  <c r="K205" i="1"/>
  <c r="K195" i="1"/>
  <c r="K204" i="1"/>
  <c r="K218" i="1"/>
  <c r="K203" i="1"/>
  <c r="K199" i="1"/>
  <c r="K208" i="1"/>
  <c r="K200" i="1"/>
  <c r="K207" i="1"/>
  <c r="K223" i="1"/>
  <c r="K219" i="1"/>
  <c r="K229" i="1"/>
  <c r="K228" i="1"/>
  <c r="K227" i="1"/>
  <c r="K230" i="1"/>
  <c r="K225" i="1"/>
  <c r="K232" i="1"/>
  <c r="K231" i="1"/>
  <c r="K221" i="1"/>
  <c r="K217" i="1"/>
  <c r="K226" i="1"/>
  <c r="K222" i="1"/>
  <c r="K239" i="1"/>
  <c r="K233" i="1"/>
  <c r="K278" i="1"/>
  <c r="K250" i="1"/>
  <c r="K216" i="1"/>
  <c r="K170" i="1"/>
  <c r="K117" i="1"/>
  <c r="K161" i="1"/>
  <c r="K158" i="1"/>
  <c r="J342" i="1" l="1"/>
  <c r="R18" i="7"/>
  <c r="S18" i="7" s="1"/>
  <c r="R44" i="7"/>
  <c r="S44" i="7" s="1"/>
  <c r="R26" i="7"/>
  <c r="S26" i="7" s="1"/>
  <c r="K28" i="7"/>
  <c r="M28" i="7"/>
  <c r="H28" i="7"/>
  <c r="N28" i="7"/>
  <c r="J28" i="7"/>
  <c r="L28" i="7"/>
  <c r="R46" i="7"/>
  <c r="S46" i="7" s="1"/>
  <c r="L32" i="7"/>
  <c r="H32" i="7"/>
  <c r="N32" i="7"/>
  <c r="J32" i="7"/>
  <c r="K32" i="7"/>
  <c r="M32" i="7"/>
  <c r="M30" i="7"/>
  <c r="N30" i="7"/>
  <c r="J30" i="7"/>
  <c r="L30" i="7"/>
  <c r="P16" i="7"/>
  <c r="R16" i="7"/>
  <c r="S16" i="7" s="1"/>
  <c r="I32" i="7"/>
  <c r="G32" i="7"/>
  <c r="F32" i="7"/>
  <c r="E32" i="7"/>
  <c r="I28" i="7"/>
  <c r="G28" i="7"/>
  <c r="E28" i="7"/>
  <c r="F28" i="7"/>
  <c r="I30" i="7"/>
  <c r="G30" i="7"/>
  <c r="E30" i="7"/>
  <c r="H30" i="7"/>
  <c r="F30" i="7"/>
  <c r="P26" i="7"/>
  <c r="P18" i="7"/>
  <c r="P44" i="7"/>
  <c r="D24" i="7"/>
  <c r="D54" i="7" s="1"/>
  <c r="P46" i="7"/>
  <c r="K30" i="7"/>
  <c r="D8" i="7"/>
  <c r="K75" i="1"/>
  <c r="K62" i="1"/>
  <c r="K84" i="1"/>
  <c r="M349" i="1" l="1"/>
  <c r="M346" i="1"/>
  <c r="M347" i="1" s="1"/>
  <c r="K339" i="1"/>
  <c r="J24" i="7"/>
  <c r="J50" i="7" s="1"/>
  <c r="K24" i="7"/>
  <c r="K50" i="7" s="1"/>
  <c r="M24" i="7"/>
  <c r="M50" i="7" s="1"/>
  <c r="L24" i="7"/>
  <c r="L50" i="7" s="1"/>
  <c r="N24" i="7"/>
  <c r="N50" i="7" s="1"/>
  <c r="R32" i="7"/>
  <c r="S32" i="7" s="1"/>
  <c r="R28" i="7"/>
  <c r="S28" i="7" s="1"/>
  <c r="R30" i="7"/>
  <c r="S30" i="7" s="1"/>
  <c r="P30" i="7"/>
  <c r="E24" i="7"/>
  <c r="H24" i="7"/>
  <c r="H50" i="7" s="1"/>
  <c r="F24" i="7"/>
  <c r="F50" i="7" s="1"/>
  <c r="I24" i="7"/>
  <c r="I50" i="7" s="1"/>
  <c r="G24" i="7"/>
  <c r="G50" i="7" s="1"/>
  <c r="P32" i="7"/>
  <c r="P28" i="7"/>
  <c r="K15" i="1"/>
  <c r="K331" i="1"/>
  <c r="K306" i="1"/>
  <c r="K192" i="1"/>
  <c r="K215" i="1"/>
  <c r="K300" i="1"/>
  <c r="K116" i="1"/>
  <c r="K51" i="1"/>
  <c r="K27" i="1"/>
  <c r="K8" i="1"/>
  <c r="K315" i="1"/>
  <c r="K294" i="1"/>
  <c r="K54" i="1"/>
  <c r="K45" i="1"/>
  <c r="K312" i="1"/>
  <c r="K90" i="1"/>
  <c r="K321" i="1"/>
  <c r="K61" i="1"/>
  <c r="R24" i="7" l="1"/>
  <c r="S24" i="7" s="1"/>
  <c r="E50" i="7"/>
  <c r="O14" i="7"/>
  <c r="P24" i="7"/>
  <c r="H51" i="7" l="1"/>
  <c r="K51" i="7"/>
  <c r="F51" i="7"/>
  <c r="O48" i="7"/>
  <c r="O22" i="7"/>
  <c r="O40" i="7"/>
  <c r="O12" i="7"/>
  <c r="O38" i="7"/>
  <c r="O34" i="7"/>
  <c r="O36" i="7"/>
  <c r="O42" i="7"/>
  <c r="O20" i="7"/>
  <c r="O16" i="7"/>
  <c r="O26" i="7"/>
  <c r="O44" i="7"/>
  <c r="O18" i="7"/>
  <c r="O46" i="7"/>
  <c r="O30" i="7"/>
  <c r="O28" i="7"/>
  <c r="O32" i="7"/>
  <c r="O24" i="7"/>
  <c r="N51" i="7"/>
  <c r="G51" i="7"/>
  <c r="J51" i="7"/>
  <c r="M51" i="7"/>
  <c r="I51" i="7"/>
  <c r="L51" i="7"/>
  <c r="P14" i="7"/>
  <c r="E51" i="7" l="1"/>
  <c r="E52" i="7"/>
  <c r="F52" i="7" s="1"/>
  <c r="G52" i="7" s="1"/>
  <c r="O50" i="7"/>
  <c r="O52" i="7" s="1"/>
  <c r="E53" i="7" l="1"/>
  <c r="F53" i="7" l="1"/>
  <c r="G53" i="7" l="1"/>
  <c r="H52" i="7"/>
  <c r="I52" i="7" s="1"/>
  <c r="J52" i="7" s="1"/>
  <c r="H53" i="7" l="1"/>
  <c r="I53" i="7" l="1"/>
  <c r="J53" i="7" l="1"/>
  <c r="K52" i="7"/>
  <c r="L52" i="7" s="1"/>
  <c r="M52" i="7" s="1"/>
  <c r="K53" i="7" l="1"/>
  <c r="L53" i="7" l="1"/>
  <c r="N52" i="7"/>
  <c r="M53" i="7" l="1"/>
  <c r="N5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Geraldo Dias</author>
  </authors>
  <commentList>
    <comment ref="A93" authorId="0" shapeId="0" xr:uid="{00000000-0006-0000-0100-000001000000}">
      <text>
        <r>
          <rPr>
            <b/>
            <sz val="9"/>
            <color indexed="81"/>
            <rFont val="Segoe UI"/>
            <family val="2"/>
          </rPr>
          <t>Geraldo Dias:</t>
        </r>
        <r>
          <rPr>
            <sz val="9"/>
            <color indexed="81"/>
            <rFont val="Segoe UI"/>
            <family val="2"/>
          </rPr>
          <t xml:space="preserve">
Viviane Engeneira da SES ficou de veririficar se o vidro é realmente incolor</t>
        </r>
      </text>
    </comment>
    <comment ref="A115" authorId="0" shapeId="0" xr:uid="{00000000-0006-0000-0100-000002000000}">
      <text>
        <r>
          <rPr>
            <b/>
            <sz val="9"/>
            <color indexed="81"/>
            <rFont val="Segoe UI"/>
            <family val="2"/>
          </rPr>
          <t>Geraldo Dias:</t>
        </r>
        <r>
          <rPr>
            <sz val="9"/>
            <color indexed="81"/>
            <rFont val="Segoe UI"/>
            <family val="2"/>
          </rPr>
          <t xml:space="preserve">
Viviane engenheira da SES ficou de mandar o projeto do balcão</t>
        </r>
      </text>
    </comment>
  </commentList>
</comments>
</file>

<file path=xl/sharedStrings.xml><?xml version="1.0" encoding="utf-8"?>
<sst xmlns="http://schemas.openxmlformats.org/spreadsheetml/2006/main" count="4011" uniqueCount="1377">
  <si>
    <t>OBRA</t>
  </si>
  <si>
    <t>Bancos</t>
  </si>
  <si>
    <t>B.D.I.</t>
  </si>
  <si>
    <t>ENCARGOS SOCIAIS</t>
  </si>
  <si>
    <t>UBS PADRÃO SES TIPO I ALVENARIA</t>
  </si>
  <si>
    <t>ENDEREÇO</t>
  </si>
  <si>
    <t>Data</t>
  </si>
  <si>
    <t>Orçamento Sintético</t>
  </si>
  <si>
    <t>Item</t>
  </si>
  <si>
    <t>Código</t>
  </si>
  <si>
    <t>Banco</t>
  </si>
  <si>
    <t>Descrição</t>
  </si>
  <si>
    <t>Und</t>
  </si>
  <si>
    <t>Quant.</t>
  </si>
  <si>
    <t>Valor Unit</t>
  </si>
  <si>
    <t>Valor Unit com BDI</t>
  </si>
  <si>
    <t>Total</t>
  </si>
  <si>
    <t>Peso (%)</t>
  </si>
  <si>
    <t xml:space="preserve"> 1 </t>
  </si>
  <si>
    <t>PROJETOS COMPLEMENTARES</t>
  </si>
  <si>
    <t xml:space="preserve"> 1.1 </t>
  </si>
  <si>
    <t xml:space="preserve"> CO-27427 </t>
  </si>
  <si>
    <t>COMPOSIÇÃO</t>
  </si>
  <si>
    <t>PROJETO EXECUTIVO DE ESTRUTURA DE CONCRETO (INCLUSIVE FUNDAÇÃO)</t>
  </si>
  <si>
    <t>PR A1</t>
  </si>
  <si>
    <t xml:space="preserve"> 1.2 </t>
  </si>
  <si>
    <t xml:space="preserve"> CO-27431 </t>
  </si>
  <si>
    <t>PROJETO EXECUTIVO ELÉTRICO E LÓGICA</t>
  </si>
  <si>
    <t xml:space="preserve"> 1.3 </t>
  </si>
  <si>
    <t xml:space="preserve"> CO-27430 </t>
  </si>
  <si>
    <t>PROJETO EXECUTIVO DE INSTALAÇÕES HIDRO SANITÁRIAS</t>
  </si>
  <si>
    <t xml:space="preserve"> 1.4 </t>
  </si>
  <si>
    <t xml:space="preserve"> CO-27434 </t>
  </si>
  <si>
    <t>PROJETO EXECUTIVO DE SPDA</t>
  </si>
  <si>
    <t xml:space="preserve"> 1.5 </t>
  </si>
  <si>
    <t xml:space="preserve"> CO-27480 </t>
  </si>
  <si>
    <t>PROJETO EXECUTIVO DE GASES MEDICINAIS</t>
  </si>
  <si>
    <t xml:space="preserve"> 1.6 </t>
  </si>
  <si>
    <t xml:space="preserve"> CO-27468 </t>
  </si>
  <si>
    <t>PROJETO EXECUTIVO DE PREVENÇÃO E COMBATE A INCÊNDIO</t>
  </si>
  <si>
    <t xml:space="preserve"> 2 </t>
  </si>
  <si>
    <t>MOBILIZAÇÃO - CANTEIRO DE OBRAS</t>
  </si>
  <si>
    <t xml:space="preserve"> 2.1 </t>
  </si>
  <si>
    <t>SETOP</t>
  </si>
  <si>
    <t>UN</t>
  </si>
  <si>
    <t xml:space="preserve"> 2.2 </t>
  </si>
  <si>
    <t xml:space="preserve"> ED-50159 </t>
  </si>
  <si>
    <t>TAPUME FIXO DE PROTEÇÃO PARA FECHAMENTO DE OBRA EM CHAPA DE COMPENSADO, ESP. 12MM, COM MÓDULO NA DIMENSÃO DE (110X220)CM, INCLUSIVE PINTURA LÁTEX (PVA) COM DUAS (2) DEMÃOS, EXCLUSIVE ABERTURA PARA PORTÃO</t>
  </si>
  <si>
    <t>M</t>
  </si>
  <si>
    <t xml:space="preserve"> 2.3 </t>
  </si>
  <si>
    <t xml:space="preserve"> ED-50703 </t>
  </si>
  <si>
    <t>LIMPEZA DE TERRENO, INCLUSIVE CAPINA, RASTELAMENTO COM AFASTAMENTO ATÉ VINTE (20) METROS E QUEIMA CONTROLADA</t>
  </si>
  <si>
    <t>M²</t>
  </si>
  <si>
    <t xml:space="preserve"> 2.4 </t>
  </si>
  <si>
    <t xml:space="preserve"> ED-50151 </t>
  </si>
  <si>
    <t>LIGAÇÃO PROVISÓRIA COM ENTRADA DE ENERGIA AÉREA, PADRÃO CEMIG, CARGA INSTALADA DE 15,1KVA ATÉ 30KVA, TRIFÁSICO, COM SAÍDA SUBTERRÂNEA, INCLUSIVE POSTE, CAIXA PARA MEDIDOR, DISJUNTOR, BARRAMENTO, ATERRAMENTO E ACESSÓRIOS</t>
  </si>
  <si>
    <t xml:space="preserve"> 2.5 </t>
  </si>
  <si>
    <t xml:space="preserve"> ED-50150 </t>
  </si>
  <si>
    <t>LIGAÇÃO DE ÁGUA PROVISÓRIA PARA CANTEIRO,  INCLUSIVE HIDRÔMETRO E CAVALETE PARA MEDIÇÃO DE ÁGUA - ENTRADA PRINCIPAL, EM AÇO GALVANIZADO DN 20MM (1/2") - PADRÃO CONCESSIONÁRIA</t>
  </si>
  <si>
    <t xml:space="preserve"> 2.6 </t>
  </si>
  <si>
    <t xml:space="preserve"> ED-17989 </t>
  </si>
  <si>
    <t>LOCAÇÃO DE OBRA COM GABARITO DE TÁBUAS CORRIDAS PONTALETADAS A CADA 2,00M, REAPROVEITAMENTO (2X), INCLUSIVE ACOMPANHAMENTO DE EQUIPE TOPOGRÁFICA PARA MARCAÇÃO DE PONTO TOPOGRÁFICO</t>
  </si>
  <si>
    <t xml:space="preserve"> 2.7 </t>
  </si>
  <si>
    <t xml:space="preserve"> ED-50128 </t>
  </si>
  <si>
    <t>BARRACÃO DE OBRA PARA DEPÓSITO E FERRAMENTARIA TIPO-I, ÁREA INTERNA 14,52M2, EM CHAPA DE COMPENSADO RESINADO, INCLUSIVE MOBILIÁRIO (OBRA DE PEQUENO PORTE, EFETIVO ATÉ 30 HOMENS), PADRÃO DER-MG</t>
  </si>
  <si>
    <t xml:space="preserve"> 2.8 </t>
  </si>
  <si>
    <t>ED-50393</t>
  </si>
  <si>
    <t>MOBILIZAÇÃO, TRANSPORTE  DE PESSOAL E DESMOBILIZAÇÃO DA OBRA</t>
  </si>
  <si>
    <t>%</t>
  </si>
  <si>
    <t xml:space="preserve"> 3 </t>
  </si>
  <si>
    <t>FUNDAÇÃO E ESTRUTURA</t>
  </si>
  <si>
    <t xml:space="preserve"> 3.1 </t>
  </si>
  <si>
    <t>MOVIMENTO DE TERRA</t>
  </si>
  <si>
    <t xml:space="preserve"> 3.2 </t>
  </si>
  <si>
    <t xml:space="preserve"> ED-51107 </t>
  </si>
  <si>
    <t>ESCAVAÇÃO MANUAL DE VALA COM PROFUNDIDADE MENOR OU IGUAL A 1,5M</t>
  </si>
  <si>
    <t>M³</t>
  </si>
  <si>
    <t xml:space="preserve"> 3.3 </t>
  </si>
  <si>
    <t xml:space="preserve"> ED-51120 </t>
  </si>
  <si>
    <t>REATERRO MANUAL DE VALA</t>
  </si>
  <si>
    <t xml:space="preserve"> 3.4 </t>
  </si>
  <si>
    <t xml:space="preserve"> ED-51132 </t>
  </si>
  <si>
    <t>CARGA DE MATERIAL DE QUALQUER NATUREZA SOBRE CAMINHÃO - MECÂNICA</t>
  </si>
  <si>
    <t xml:space="preserve"> 3.5 </t>
  </si>
  <si>
    <t>M3xKM</t>
  </si>
  <si>
    <t xml:space="preserve"> 3.6 </t>
  </si>
  <si>
    <t>FUNDAÇÃO</t>
  </si>
  <si>
    <t xml:space="preserve"> 3.6.1 </t>
  </si>
  <si>
    <t xml:space="preserve"> ED-51093 </t>
  </si>
  <si>
    <t>APILOAMENTO MANUAL EM FUNDO DE VALA COM SOQUETE, EXCLUSIVE ESCAVAÇÃO</t>
  </si>
  <si>
    <t xml:space="preserve"> 3.6.2 </t>
  </si>
  <si>
    <t xml:space="preserve"> ED-48311 </t>
  </si>
  <si>
    <t>CONCRETO MAGRO, TRAÇO 1:3:6, PREPARADO EM OBRA COM BETONEIRA, SEM FUNÇÃO ESTRUTURAL</t>
  </si>
  <si>
    <t xml:space="preserve"> 3.6.3 </t>
  </si>
  <si>
    <t xml:space="preserve"> ED-49811 </t>
  </si>
  <si>
    <t>FORMA E DESFORMA DE COMPENSADO RESINADO, ESP. 12MM, REAPROVEITAMENTO (3X) (FUNDAÇÃO)</t>
  </si>
  <si>
    <t xml:space="preserve"> 3.6.4 </t>
  </si>
  <si>
    <t xml:space="preserve"> ED-48298 </t>
  </si>
  <si>
    <t>CORTE, DOBRA E MONTAGEM DE AÇO CA-50/60</t>
  </si>
  <si>
    <t>Kg</t>
  </si>
  <si>
    <t xml:space="preserve"> 3.6.5 </t>
  </si>
  <si>
    <t xml:space="preserve"> ED-49638 </t>
  </si>
  <si>
    <t>FORNECIMENTO DE CONCRETO ESTRUTURAL, USINADO BOMBEADO, COM FCK 25 MPA, INCLUSIVE LANÇAMENTO, ADENSAMENTO E ACABAMENTO</t>
  </si>
  <si>
    <t xml:space="preserve"> 3.7 </t>
  </si>
  <si>
    <t>ESTRUTURA</t>
  </si>
  <si>
    <t xml:space="preserve"> 3.7.1 </t>
  </si>
  <si>
    <t xml:space="preserve"> ED-49645 </t>
  </si>
  <si>
    <t>FORMA E DESFORMA DE COMPENSADO RESINADO, ESP. 12MM, REAPROVEITAMENTO (3X), EXCLUSIVE ESCORAMENTO</t>
  </si>
  <si>
    <t xml:space="preserve"> 3.7.2 </t>
  </si>
  <si>
    <t xml:space="preserve"> 3.7.3 </t>
  </si>
  <si>
    <t xml:space="preserve"> 3.7.4 </t>
  </si>
  <si>
    <t xml:space="preserve"> ED-50246 </t>
  </si>
  <si>
    <t>LAJE PRÉ-MOLDADA, APARENTE, INCLUSIVE CAPEAMENTO E = 4 CM, SC = 200 KG/M2, L = 4,00 M</t>
  </si>
  <si>
    <t xml:space="preserve"> 3.7.5 </t>
  </si>
  <si>
    <t xml:space="preserve"> ED-9907 </t>
  </si>
  <si>
    <t>VERGA EM CONCRETO ESTRUTURAL PARA VÃOS ACIMA DE 150CM, PREPARADO EM OBRA COM BETONEIRA, CONTROLE "A", COM FCK 20 MPA, MOLDADA IN LOCO, INCLUSIVE ARMAÇÃO</t>
  </si>
  <si>
    <t xml:space="preserve"> 4 </t>
  </si>
  <si>
    <t>ALVENARIA - VEDAÇÃO</t>
  </si>
  <si>
    <t xml:space="preserve"> 4.1 </t>
  </si>
  <si>
    <t xml:space="preserve"> ED-48231 </t>
  </si>
  <si>
    <t>ALVENARIA DE VEDAÇÃO COM TIJOLO CERÂMICO FURADO, ESP. 9CM, PARA REVESTIMENTO, INCLUSIVE ARGAMASSA PARA ASSENTAMENTO</t>
  </si>
  <si>
    <t xml:space="preserve"> 4.2 </t>
  </si>
  <si>
    <t xml:space="preserve"> CP-042 </t>
  </si>
  <si>
    <t>ALVENARIA DE VEDAÇÃO COM TIJOLO ECOLÓGICO, ESP. 10CM, COM ACABAMENTO APARENTE, INCLUSIVE ARGAMASSA PARA ASSENTAMENTO</t>
  </si>
  <si>
    <t xml:space="preserve"> 4.3 </t>
  </si>
  <si>
    <t xml:space="preserve"> ED-48209 </t>
  </si>
  <si>
    <t>PAREDE EM CHAPA DE GESSO ACARTONADO (DRYWALL), DIVISÃO ENTRE ÁREAS SECAS DE UMA MESMA UNIDADE (ST/ST), ESP. 115 MM, INCLUSIVE MONTANTES, GUIAS E ACESSÓRIOS, EXCLUSIVE ISOLANTE TÉRMICO/ACÚSTICO</t>
  </si>
  <si>
    <t xml:space="preserve"> 4.4 </t>
  </si>
  <si>
    <t xml:space="preserve"> ED-48533 </t>
  </si>
  <si>
    <t>DIVISÓRIA EM GRANITO CINZA ANDORINHA E = 3 CM, INCLUSIVE FERRAGENS EM LATÃO CROMADO</t>
  </si>
  <si>
    <t xml:space="preserve"> 4.5 </t>
  </si>
  <si>
    <t xml:space="preserve"> ED-50407 </t>
  </si>
  <si>
    <t>MURO DIVISÓRIO TIJOLO FURADO E = 10 CM, REBOCADO E PINTADO A LATEX H = 2,20 M, INCLUSIVE SAPATA DE CONCRETO ARMADO FCK = 15 MPA, 50 x 55 CM</t>
  </si>
  <si>
    <t xml:space="preserve"> 5 </t>
  </si>
  <si>
    <t>IMPERMEABILIZAÇÃO</t>
  </si>
  <si>
    <t xml:space="preserve"> 5.1 </t>
  </si>
  <si>
    <t xml:space="preserve"> ED-50174 </t>
  </si>
  <si>
    <t>PINTURA COM EMULSÃO ASFÁLTICA, DUAS (2) DEMÃOS</t>
  </si>
  <si>
    <t xml:space="preserve"> 5.2 </t>
  </si>
  <si>
    <t xml:space="preserve"> ED-50168 </t>
  </si>
  <si>
    <t>IMPERMEABILIZAÇÃO COM MANTA ASFÁLTICA PRÉ-FABRICADA, E = 4 MM</t>
  </si>
  <si>
    <t xml:space="preserve"> 6 </t>
  </si>
  <si>
    <t>COBERTURA</t>
  </si>
  <si>
    <t xml:space="preserve"> 6.1 </t>
  </si>
  <si>
    <t xml:space="preserve"> ED-20603 </t>
  </si>
  <si>
    <t>FORNECIMENTO DE ESTRUTURA METÁLICA E ENGRADAMENTO METÁLICO, EM AÇO, PARA TELHADO, EXCLUSIVE TELHA, INCLUSIVE FABRICAÇÃO, TRANSPORTE, MONTAGEM E APLICAÇÃO DE FUNDO PREPARADOR ANTICORROSIVO EM SUPERFÍCIE METÁLICA, UMA (1) DEMÃO</t>
  </si>
  <si>
    <t xml:space="preserve"> 6.2 </t>
  </si>
  <si>
    <t xml:space="preserve"> ED-48402 </t>
  </si>
  <si>
    <t>COLOCAÇÃO DE CUMEEIRA GALVANIZADA TRAPEZOIDAL E = 0,50 MM, SIMPLES</t>
  </si>
  <si>
    <t xml:space="preserve"> 6.3 </t>
  </si>
  <si>
    <t>ORSE</t>
  </si>
  <si>
    <t>FORNECIMENTO E INSTALAÇÃO DE CHAPAS DE POLICARBONATO, E=8MM EM TOLDO/COBERTURA/FECHAMENTO/ETC - REV 01</t>
  </si>
  <si>
    <t xml:space="preserve"> 6.4 </t>
  </si>
  <si>
    <t xml:space="preserve"> ED-50648 </t>
  </si>
  <si>
    <t>CALHA EM CHAPA GALVANIZADA, ESP. 0,8MM (GSG-22), COM DESENVOLVIMENTO DE 33CM, INCLUSIVE IÇAMENTO MANUAL VERTICAL</t>
  </si>
  <si>
    <t xml:space="preserve"> 6.5 </t>
  </si>
  <si>
    <t xml:space="preserve"> ED-50675 </t>
  </si>
  <si>
    <t>RUFO E CONTRARRUFO EM CHAPA GALVANIZADA, ESP. 0,65MM (GSG-24), COM DESENVOLVIMENTO DE 15CM, INCLUSIVE IÇAMENTO MANUAL VERTICAL</t>
  </si>
  <si>
    <t xml:space="preserve"> 6.6 </t>
  </si>
  <si>
    <t xml:space="preserve"> ED-48429 </t>
  </si>
  <si>
    <t>COBERTURA EM TELHA METÁLICA GALVANIZADA TRAPEZOIDAL, TIPO DUPLA TERMOACÚSTICA COM DUAS FACES TRAPEZOIDAIS, ESP. 0,43MM, PREENCHIMENTO EM POLIESTIRENO EXPANDIDO/ISOPOR COM ESP. 30MM, ACABAMENTO NATURAL, INCLUSIVE ACESSÓRIOS PARA FIXAÇÃO, FORNECIMENTO E INSTALAÇÃO</t>
  </si>
  <si>
    <t xml:space="preserve"> 7 </t>
  </si>
  <si>
    <t>REVESTIMENTOS- PISOS, PAREDES E TETOS</t>
  </si>
  <si>
    <t xml:space="preserve"> 7.1 </t>
  </si>
  <si>
    <t>PISOS</t>
  </si>
  <si>
    <t xml:space="preserve"> 7.1.1 </t>
  </si>
  <si>
    <t xml:space="preserve"> ED-50621 </t>
  </si>
  <si>
    <t>SÓCULO COM ENCHIMENTO EM TIJOLOS MACIÇOS, ALTURA  DE 10CM À 12CM, INCLUSIVE ACABAMENTO FINAL EM ARGAMASSA, ESP. 20MM, APLICAÇÃO MANUAL</t>
  </si>
  <si>
    <t xml:space="preserve"> 7.1.2 </t>
  </si>
  <si>
    <t xml:space="preserve"> ED-51144 </t>
  </si>
  <si>
    <t>PASSEIOS DE CONCRETO E = 8 CM, FCK = 15 MPA PADRÃO PREFEITURA (ENTORNO EDIFICAÇÃO)</t>
  </si>
  <si>
    <t xml:space="preserve"> 7.1.3 </t>
  </si>
  <si>
    <t xml:space="preserve"> ED-50418 </t>
  </si>
  <si>
    <t>EXECUÇÃO DE PAVIMENTO INTERTRAVADO, ESPESSURA 8CM, FCK 35MPA, INCLUINDO FORNECIMENTO E TRANSPORTE DE TODOS OS MATERIAIS E COLCHÃO DE ASSENTAMENTO COM ESPESSURA 6CM</t>
  </si>
  <si>
    <t xml:space="preserve"> 7.1.4 </t>
  </si>
  <si>
    <t xml:space="preserve"> ED-51139 </t>
  </si>
  <si>
    <t>GUIA DE MEIO-FIO, EM CONCRETO COM FCK 20MPA, PRÉ-MOLDADA, MFC-01 PADRÃO DER-MG, DIMENSÕES (12X16,7X35)CM, EXCLUSIVE SARJETA, INCLUSIVE ESCAVAÇÃO, APILOAMENTO E TRANSPORTE COM RETIRADA DO MATERIAL ESCAVADO (EM CAÇAMBA)</t>
  </si>
  <si>
    <t xml:space="preserve"> 7.1.5 </t>
  </si>
  <si>
    <t xml:space="preserve"> ED-14763 </t>
  </si>
  <si>
    <t>SARJETA DE CONCRETO URBANO (SCU), TIPO 2, COM FCK 15 MPA, LARGURA DE 50CM COM INCLINAÇÃO DE 15%, ESP. 7CM, PADRÃO DER-MG, EXCLUSIVE MEIO-FIO, INCLUSIVE ESCAVAÇÃO, APILAOMENTO E TRANSPORTE COM RETIRADA DO MATERIAL ESCAVADO (EM CAÇAMBA)</t>
  </si>
  <si>
    <t xml:space="preserve"> 7.1.6 </t>
  </si>
  <si>
    <t xml:space="preserve"> ED-50771 </t>
  </si>
  <si>
    <t>RODAPÉ COM REVESTIMENTO EM CERÂMICA ESMALTADA COMERCIAL, ALTURA 10CM, PEI IV, ASSENTAMENTO COM ARGAMASSA INDUSTRIALIZADA, INCLUSIVE REJUNTAMENTO</t>
  </si>
  <si>
    <t xml:space="preserve"> 7.1.7 </t>
  </si>
  <si>
    <t xml:space="preserve"> ED-51002 </t>
  </si>
  <si>
    <t>SOLEIRA DE GRANITO CINZA ANDORINHA E = 2 CM</t>
  </si>
  <si>
    <t xml:space="preserve"> 7.1.8 </t>
  </si>
  <si>
    <t>PASSEIOS DE CONCRETO E = 8 CM, FCK = 15 MPA PADRÃO PREFEITURA - CALÇADA ACESSO</t>
  </si>
  <si>
    <t xml:space="preserve"> 7.1.9 </t>
  </si>
  <si>
    <t xml:space="preserve"> ED-15226 </t>
  </si>
  <si>
    <t>PISO PODOTÁTIL DE CONCRETO, ALERTA, APLICADO EM PISO (20X20CM) COM JUNTA SECA, COR VERMELHO/AMARELO, ASSENTAMENTO COM ARGAMASSA INDUSTRIALIZADA, INCLUSIVE FORNECIMENTO E INSTALAÇÃO</t>
  </si>
  <si>
    <t xml:space="preserve"> 7.1.10 </t>
  </si>
  <si>
    <t xml:space="preserve"> ED-50569 </t>
  </si>
  <si>
    <t>CONTRAPISO DESEMPENADO COM ARGAMASSA, TRAÇO 1:3 (CIMENTO E AREIA), ESP. 50MM</t>
  </si>
  <si>
    <t xml:space="preserve"> 7.1.11 </t>
  </si>
  <si>
    <t xml:space="preserve"> ED-50170 </t>
  </si>
  <si>
    <t>CAMADA DE REGULARIZAÇÃO COM ARGAMASSA, TRAÇO 1:3 (CIMENTO E AREIA), ESP. 30MM, APLICAÇÃO MANUAL, PREPARO MECÂNICO</t>
  </si>
  <si>
    <t xml:space="preserve"> 7.1.12 </t>
  </si>
  <si>
    <t>SINAPI</t>
  </si>
  <si>
    <t>REVESTIMENTO CERÂMICO PARA PISO COM PLACAS TIPO PORCELANATO DE DIMENSÕES 60X60 CM APLICADA EM AMBIENTES DE ÁREA ENTRE 5 M² E 10 M². AF_06/2014</t>
  </si>
  <si>
    <t xml:space="preserve"> 7.2 </t>
  </si>
  <si>
    <t>PAREDE</t>
  </si>
  <si>
    <t xml:space="preserve"> 7.2.1 </t>
  </si>
  <si>
    <t xml:space="preserve"> ED-50727 </t>
  </si>
  <si>
    <t>CHAPISCO COM ARGAMASSA, TRAÇO 1:3 (CIMENTO E AREIA), ESP. 5MM, APLICADO EM ALVENARIA/ESTRUTURA DE CONCRETO COM COLHER, PREPARO MECÂNICO</t>
  </si>
  <si>
    <t xml:space="preserve"> 7.2.2 </t>
  </si>
  <si>
    <t xml:space="preserve"> ED-50761 </t>
  </si>
  <si>
    <t>REBOCO COM ARGAMASSA, TRAÇO 1:2:8 (CIMENTO, CAL E AREIA), ESP. 20MM, APLICAÇÃO MANUAL, PREPARO MECÂNICO</t>
  </si>
  <si>
    <t xml:space="preserve"> 7.2.3 </t>
  </si>
  <si>
    <t xml:space="preserve"> ED-50474 </t>
  </si>
  <si>
    <t>EMASSAMENTO EM PAREDE COM MASSA ACRÍLICA, DUAS (2) DEMÃOS, INCLUSIVE LIXAMENTO PARA PINTURA</t>
  </si>
  <si>
    <t xml:space="preserve"> 7.2.4 </t>
  </si>
  <si>
    <t xml:space="preserve"> ED-50451 </t>
  </si>
  <si>
    <t>PINTURA ACRÍLICA EM PAREDE, DUAS (2) DEMÃOS, EXCLUSIVE SELADOR ACRÍLICO E MASSA ACRÍLICA/CORRIDA (PVA)</t>
  </si>
  <si>
    <t xml:space="preserve"> 7.2.5 </t>
  </si>
  <si>
    <t xml:space="preserve"> ED-50519 </t>
  </si>
  <si>
    <t>PINTURA COM TEXTURA ACRÍLICA COM DESEMPENADEIRA DE AÇO, INCLUSIVE UMA (1) DEMÃO DE SELADOR ACRÍLICO</t>
  </si>
  <si>
    <t xml:space="preserve"> 7.2.6 </t>
  </si>
  <si>
    <t xml:space="preserve"> ED-50732 </t>
  </si>
  <si>
    <t>EMBOÇO COM ARGAMASSA, TRAÇO 1:6 (CIMENTO E AREIA), ESP. 20MM, APLICAÇÃO MANUAL, PREPARO MECÂNICO</t>
  </si>
  <si>
    <t xml:space="preserve"> 7.2.7 </t>
  </si>
  <si>
    <t xml:space="preserve"> ED-50716 </t>
  </si>
  <si>
    <t>REVESTIMENTO COM AZULEJO BRANCO (15X15CM), JUNTA A PRUMO, ASSENTAMENTO COM ARGAMASSA INDUSTRIALIZADA, INCLUSIVE REJUNTAMENTO</t>
  </si>
  <si>
    <t xml:space="preserve"> 7.2.8 </t>
  </si>
  <si>
    <t xml:space="preserve"> ED-50717 </t>
  </si>
  <si>
    <t>REVESTIMENTO COM AZULEJO BRANCO (20X20CM), JUNTA A PRUMO, ASSENTAMENTO COM ARGAMASSA INDUSTRIALIZADA, INCLUSIVE REJUNTAMENTO</t>
  </si>
  <si>
    <t xml:space="preserve"> 7.3 </t>
  </si>
  <si>
    <t>TETO</t>
  </si>
  <si>
    <t xml:space="preserve"> 7.3.1 </t>
  </si>
  <si>
    <t xml:space="preserve"> ED-50486 </t>
  </si>
  <si>
    <t>EMASSAMENTO EM FORRO DE GESSO COM MASSA CORRIDA (PVA), UMA (1) DEMÃO, INCLUSIVE LIXAMENTO PARA PINTURA</t>
  </si>
  <si>
    <t xml:space="preserve"> 7.3.2 </t>
  </si>
  <si>
    <t xml:space="preserve"> ED-50452 </t>
  </si>
  <si>
    <t>PINTURA ACRÍLICA EM TETO, DUAS (2) DEMÃOS, EXCLUSIVE SELADOR ACRÍLICO E MASSA ACRÍLICA/CORRIDA (PVA)</t>
  </si>
  <si>
    <t xml:space="preserve"> 7.3.3 </t>
  </si>
  <si>
    <t xml:space="preserve"> CP-053 </t>
  </si>
  <si>
    <t>FORRO EM CHAPA DE GESSO ACARTONADA RU, ESP. 12,5MM, COM FIXAÇÃO DO TIPO ESTRUTURADA EM PERFIL METÁLICO, EXCLUSIVE PERFIL TABICA, SANCA E MOLDURA, INCLUSIVE ACESSÓRIOS E FIXAÇÃO</t>
  </si>
  <si>
    <t xml:space="preserve"> 7.3.4 </t>
  </si>
  <si>
    <t xml:space="preserve"> ED-49686 </t>
  </si>
  <si>
    <t>FORRO EM CHAPA DE GESSO ACARTONADA, ESP. 12,5MM, COM FIXAÇÃO DO TIPO ESTRUTURADA EM PERFIL METÁLICO, EXCLUSIVE PERFIL TABICA, SANCA E MOLDURA, INCLUSIVE ACESSÓRIOS E FIXAÇÃO</t>
  </si>
  <si>
    <t xml:space="preserve"> 7.3.5 </t>
  </si>
  <si>
    <t xml:space="preserve"> ED-50480 </t>
  </si>
  <si>
    <t>EMASSAMENTO EM TETO COM MASSA CORRIDA (PVA), DUAS (2) DEMÃOS, INCLUSIVE LIXAMENTO PARA PINTURA</t>
  </si>
  <si>
    <t xml:space="preserve"> 8 </t>
  </si>
  <si>
    <t>ESQUADRIAS</t>
  </si>
  <si>
    <t xml:space="preserve"> 8.1 </t>
  </si>
  <si>
    <t>MADEIRA</t>
  </si>
  <si>
    <t xml:space="preserve"> 8.1.1 </t>
  </si>
  <si>
    <t xml:space="preserve"> ED-49601 </t>
  </si>
  <si>
    <t>P1-PORTA DE ABRIR, MADEIRA DE LEI PRANCHETA PARA PINTURA COMPLETA 70 X 210 CM,COM FERRAGENS EM FERRO LATONADO</t>
  </si>
  <si>
    <t xml:space="preserve"> 8.1.2 </t>
  </si>
  <si>
    <t xml:space="preserve"> ED-49602 </t>
  </si>
  <si>
    <t>P2-PORTA DE ABRIR, MADEIRA DE LEI PRANCHETA PARA PINTURA COMPLETA 80 X 210 CM,COM FERRAGENS EM FERRO LATONADO</t>
  </si>
  <si>
    <t xml:space="preserve"> 8.1.3 </t>
  </si>
  <si>
    <t>SBC</t>
  </si>
  <si>
    <t>P3 - PORTA COMPLETA MADEIRA 1 FL.1,20x2,10m-COM VISOR</t>
  </si>
  <si>
    <t xml:space="preserve"> 8.1.4 </t>
  </si>
  <si>
    <t xml:space="preserve"> CP-48431 </t>
  </si>
  <si>
    <t>P4(A) - PORTA EM MADEIRA ALMOFADADA (MUIRACATIARA), 0.80 X 2.10 M, PARA SANITÁRIO DE DEFICIENTE FÍSICO (INCLUSIVE FERRAGENS, FECHADURA, SUPORTE E CHAPA DE ALUMÍNIO E=1MM, EXCLUSIVE BATENTE) - REV 01</t>
  </si>
  <si>
    <t xml:space="preserve"> 8.1.5 </t>
  </si>
  <si>
    <t>P4(B) - PORTA EM MADEIRA COMPENSADA (CANELA), LISA, SEMI-ÔCA, (0.80 X 1,60 A 2.10 M), REVESTIDA C/FÓRMICA, INCLUSIVE FERRAGENS (LIVRE/OCUPADO), PARA USO EM DIVISÓRIAS GRANITO OU MÁRMORE</t>
  </si>
  <si>
    <t xml:space="preserve"> 8.1.6 </t>
  </si>
  <si>
    <t>P5-PORTA EM MADEIRA DE LEI, DE CORRER, LISA, SEMI-ÔCA 0,80X2,10M, INCLUSIVE BATENTES E FERRAGENS</t>
  </si>
  <si>
    <t xml:space="preserve"> 8.1.7 </t>
  </si>
  <si>
    <t>P6-PORTA EM MADEIRA COMPENSADA (CANELA), LISA, SEMI-ÔCA, (0.80 X 1,60 A 2.10 M), REVESTIDA C/FÓRMICA, INCLUSIVE FERRAGENS (LIVRE/OCUPADO), PARA USO EM DIVISÓRIAS GRANITO OU MÁRMORE</t>
  </si>
  <si>
    <t xml:space="preserve"> 8.1.8 </t>
  </si>
  <si>
    <t xml:space="preserve"> ED-50493 </t>
  </si>
  <si>
    <t>PINTURA ESMALTE EM ESQUADRIA DE MADEIRA, DUAS (2) DEMÃOS, INCLUSIVE UMA (1) DEMÃO DE FUNDO NIVELADOR, EXCLUSIVE MASSA A ÓLEO</t>
  </si>
  <si>
    <t xml:space="preserve"> 8.2 </t>
  </si>
  <si>
    <t>ALUMÍNIO</t>
  </si>
  <si>
    <t xml:space="preserve"> 8.2.1 </t>
  </si>
  <si>
    <t xml:space="preserve"> ED-29481 </t>
  </si>
  <si>
    <t>JANELA EM ALUMÍNIO MÁXIM-AR COM ALTURA DE 60CM, LINHA 25/SUPREMA, ACABAMENTO ANODIZADO NATURAL, INCLUSIVE PERFIS, VIDRO LISO 4MM E INSTALAÇÃO, EXCLUSIVE FERRAGENS PARA MÓDULO DE JANELA DE ALUMÍNIO MÁXIM-AR</t>
  </si>
  <si>
    <t xml:space="preserve"> 8.2.2 </t>
  </si>
  <si>
    <t>P7,P8 E P11-PORTA EM ALUMÍNIO DE ABRIR TIPO VENEZIANA COM GUARNIÇÃO, FIXAÇÃO COM PARAFUSOS - FORNECIMENTO E INSTALAÇÃO. AF_12/2019</t>
  </si>
  <si>
    <t xml:space="preserve"> 8.2.3 </t>
  </si>
  <si>
    <t xml:space="preserve"> CP-48446 </t>
  </si>
  <si>
    <t xml:space="preserve"> 8.2.4 </t>
  </si>
  <si>
    <t xml:space="preserve"> ED-50997 </t>
  </si>
  <si>
    <t>PEITORIL DE GRANITO CINZA ANDORINHA E = 2 CM</t>
  </si>
  <si>
    <t xml:space="preserve"> 8.2.5 </t>
  </si>
  <si>
    <t>P7, J6 - TELA GALVANIZADA MOSQUITEIRO EM QUADRO DIM. 1,0X1,0M, FORMADO POR CANTONEIRA ALUMINIO1"X1/8"+ BARRA CHATA ALUMINIO 7/8"X1/8"</t>
  </si>
  <si>
    <t xml:space="preserve"> 8.2.6 </t>
  </si>
  <si>
    <t>GUICHÊ- JANELA EM ALUMÍNIO, COR N/P/B, MOLDURA-VIDRO, TIPO GUILHOTINA, EXCLUSIVE VIDRO</t>
  </si>
  <si>
    <t xml:space="preserve"> 8.2.7 </t>
  </si>
  <si>
    <t xml:space="preserve"> ED-50982 </t>
  </si>
  <si>
    <t>PT2 - PORTÃO DE FERRO PADRÃO, EM CHAPA (TIPO LAMBRI), COLOCADO COM CADEADO</t>
  </si>
  <si>
    <t xml:space="preserve"> 8.2.8 </t>
  </si>
  <si>
    <t xml:space="preserve"> ED-50983 </t>
  </si>
  <si>
    <t>PT3-PORTÃO DE GRADE COLOCADO COM CADEADO</t>
  </si>
  <si>
    <t xml:space="preserve"> 8.2.9 </t>
  </si>
  <si>
    <t xml:space="preserve"> ED-50984 </t>
  </si>
  <si>
    <t>PT4 -PORTÃO DE TUBO DE FERRO COLOCADO COM CADEADO</t>
  </si>
  <si>
    <t xml:space="preserve"> 8.2.10 </t>
  </si>
  <si>
    <t>PT5 - GRADIL TELADO PARA SUBSTAÇÃO, CONFECCIONADO EM TUBO GALVANIZADO DE 38,10MM, TELA GALVANIZADA DE 1/2", FIO 12, COM PINTURA PRETA FOSCA</t>
  </si>
  <si>
    <t xml:space="preserve"> 8.3 </t>
  </si>
  <si>
    <t>VIDRO</t>
  </si>
  <si>
    <t xml:space="preserve"> 8.3.1 </t>
  </si>
  <si>
    <t xml:space="preserve"> CP-031 </t>
  </si>
  <si>
    <t>P9-PORTA DE ABRIR COM MOLA HIDRÁULICA, DUAS FOLHAS DE 60 CM EM VIDRO TEMPERADO, 120X240 CM, ESPESSURA 10 MM, INCLUSIVE ACESSÓRIOS (AMBULÂNCIA)</t>
  </si>
  <si>
    <t xml:space="preserve"> 8.3.2 </t>
  </si>
  <si>
    <t xml:space="preserve"> CP-032 </t>
  </si>
  <si>
    <t>PORTA DE ABRIR COM MOLA HIDRÁULICA, DUAS FOLHAS DE 75 CM EM VIDRO TEMPERADO, 150X280 CM, ESPESSURA 10 MM, INCLUSIVE ACESSÓRIOS</t>
  </si>
  <si>
    <t xml:space="preserve"> 8.3.3 </t>
  </si>
  <si>
    <t xml:space="preserve"> CP-033 </t>
  </si>
  <si>
    <t>COTAÇÃO</t>
  </si>
  <si>
    <t>VD01 -FORNECIMENTO E INSTALAÇÃO DE PELE DE VIDRO EM FACHA EM PERFIS EM ALUMÍNIO, VIDROS 10 MM CONFORME PROJETO</t>
  </si>
  <si>
    <t xml:space="preserve"> 8.3.4 </t>
  </si>
  <si>
    <t xml:space="preserve"> ED-51156 </t>
  </si>
  <si>
    <t>GUICHÊ -VIDRO COMUM TRANSPARENTE INCOLOR, ESP. 4MM, INCLUSIVE FIXAÇÃO E VEDAÇÃO COM GUARNIÇÃO/GAXETA DE BORRACHA NEOPRENE, FORNECIMENTO E INSTALAÇÃO, EXCLUSIVE CAIXILHO/PERFIL</t>
  </si>
  <si>
    <t xml:space="preserve"> 9 </t>
  </si>
  <si>
    <t>INSTALAÇÕES ELÉTRICAS</t>
  </si>
  <si>
    <t xml:space="preserve"> 9.1 </t>
  </si>
  <si>
    <t>PADRÃO DE ENTRADA TRIFÁSICO 125A AÉREO</t>
  </si>
  <si>
    <t xml:space="preserve"> 9.1.1 </t>
  </si>
  <si>
    <t xml:space="preserve"> ED-20588 </t>
  </si>
  <si>
    <t>ENTRADA DE ENERGIA AÉREA, TIPO C8, PADRÃO CEMIG, CARGA INSTALADA DE 66,1KVA ATÉ 75KVA, TRIFÁSICO, COM SAÍDA SUBTERRÂNEA, INCLUSIVE POSTE, CAIXA PARA MEDIDOR, DISJUNTOR, BARRAMENTO, ATERRAMENTO E ACESSÓRIOS</t>
  </si>
  <si>
    <t xml:space="preserve"> 9.1.2 </t>
  </si>
  <si>
    <t xml:space="preserve"> ED-49200 </t>
  </si>
  <si>
    <t>CAIXA DE INSPEÇÃO EM CONCRETO, TIPO "ZB" GARAGEM, PADRÃO CEMIG, DIMENSÃO (52X44)CM, ALTURA 70CM, COM TAMPA E ARO ARTICULADO EM FERRO FUNDIDO, INCLUSIVE ESCAVAÇÃO, APILOAMENTO, LASTRO DE BRITA, REATERRO E TRANSPORTE E RETIRADA DO MATERIAL ESCAVADO (EM CAÇAMBA)</t>
  </si>
  <si>
    <t xml:space="preserve"> 9.2 </t>
  </si>
  <si>
    <t>PONTOS ELÉTRICOS</t>
  </si>
  <si>
    <t xml:space="preserve"> 9.2.1 </t>
  </si>
  <si>
    <t xml:space="preserve"> ED-27073 </t>
  </si>
  <si>
    <t>LUMINÁRIA COMERCIAL COM DIFUSOR DE EMBUTIR, PARA DUAS (2) LÂMPADAS TUBULARES LED 2X18W-ØT8, FORNECIMENTO E INSTALAÇÃO, EXCLUSIVE BASE E LÂMPADA</t>
  </si>
  <si>
    <t xml:space="preserve"> 9.2.2 </t>
  </si>
  <si>
    <t xml:space="preserve"> ED-13338 </t>
  </si>
  <si>
    <t>LUMINÁRIA COMERCIAL CHANFRADA DE SOBREPOR COMPLETA, PARA DUAS (2) LÂMPADAS TUBULARES LED 2X18W-ØT8, TEMPERATURA DA COR 6500K, FORNECIMENTO E INSTALAÇÃO, INCLUSIVE BASE E LÂMPADAS</t>
  </si>
  <si>
    <t xml:space="preserve"> 9.2.3 </t>
  </si>
  <si>
    <t xml:space="preserve"> ED-13345 </t>
  </si>
  <si>
    <t>LUMINÁRIA ARANDELA TIPO MEIA-LUA COMPLETA, DIÂMETRO 25 CM, PARA UMA (1) LÂMPADA LED, POTÊNCIA 15W, BULBO A65, FORNECIMENTO E INSTALAÇÃO, INCLUSIVE BASE E LÂMPADA</t>
  </si>
  <si>
    <t xml:space="preserve"> 9.2.4 </t>
  </si>
  <si>
    <t xml:space="preserve"> ED-49496 </t>
  </si>
  <si>
    <t>PROJETOR EXTERNO PARA LÂMPADA A VAPOR DE MERCÚRIO , DE IODETO METÁLICO OU DE SÓDIO, COM ÂNGULO REGULÁVEL, COM ALOJAMENTO PARA REATOR, COMPLETO</t>
  </si>
  <si>
    <t xml:space="preserve"> 9.2.5 </t>
  </si>
  <si>
    <t xml:space="preserve"> ED-49523 </t>
  </si>
  <si>
    <t>RELÉ FOTOELÉTRICO, TENSÃO 120V COM CAPACIDADE DE CARGA 1200VA, INCLUSIVE BASE E INSTALAÇÃO</t>
  </si>
  <si>
    <t xml:space="preserve"> 9.2.6 </t>
  </si>
  <si>
    <t xml:space="preserve"> ED-50227 </t>
  </si>
  <si>
    <t>PONTO DE EMBUTIR PARA UM (1) INTERRUPTOR SIMPLES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</si>
  <si>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PT</t>
  </si>
  <si>
    <t xml:space="preserve"> 9.2.7 </t>
  </si>
  <si>
    <t xml:space="preserve"> CP-065 </t>
  </si>
  <si>
    <t>PONTO DE EMBUTIR PARA UM (1) INTERRUPTOR INTERMEDIÁRIO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</si>
  <si>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9.2.8 </t>
  </si>
  <si>
    <t xml:space="preserve"> CP-063 </t>
  </si>
  <si>
    <t>PONTO DE EMBUTIR PARA UM (1) INTERRUPTOR PARALELO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</si>
  <si>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9.2.9 </t>
  </si>
  <si>
    <t xml:space="preserve"> CP-064 </t>
  </si>
  <si>
    <t>PONTO DE EMBUTIR PARA UM (1) INTERRUPTOR DUPLO (10A-250V), COM PLACA 4"X2" DE DOIS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</si>
  <si>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9.2.10 </t>
  </si>
  <si>
    <t xml:space="preserve"> CP-066 </t>
  </si>
  <si>
    <t>PONTO DE EMBUTIR PARA UM (1) INTERRUPTOR SIMPLES E UM (1) INTERRUPTOR PARALELO (10A-250V), COM PLACA 4"X2" DE UM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</si>
  <si>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9.2.11 </t>
  </si>
  <si>
    <t xml:space="preserve"> CP-068 </t>
  </si>
  <si>
    <t>PONTO DE EMBUTIR PARA UM (1) INTERRUPTOR SIMPLES E UM (1) INTERRUPTOR INTERMEDIÁRIO (10A-250V), COM PLACA 4"X2" DE UM (2)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</si>
  <si>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9.2.12 </t>
  </si>
  <si>
    <t xml:space="preserve"> CP-061 </t>
  </si>
  <si>
    <t>PONTO DE EMBUTIR PARA DOIS (2) INTERRUPTOR SIMPLES E DOIS (2) PARALELOS (10A-250V), COM PLACA 4"X4" DE QUATRO (4) POSTOS,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</si>
  <si>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 xml:space="preserve"> 9.2.13 </t>
  </si>
  <si>
    <t xml:space="preserve"> ED-50232 </t>
  </si>
  <si>
    <t>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</si>
  <si>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 9.2.14 </t>
  </si>
  <si>
    <t xml:space="preserve"> CP-058 </t>
  </si>
  <si>
    <t>COMPOSIÇÃO PARAMÉTRICA DE PONTO ELÉTRICO DE TOMADA ESPECIAL (20A/250V) EM EDIFÍCIO RESIDENCIAL COM ELETRODUTO EMBUTIDO EM RASGOS NAS PAREDES, INCLUSO TOMADA, ELETRODUTO, CABO, RASGO, QUEBRA E CHUMBAMENTO. AF_11/2022</t>
  </si>
  <si>
    <t xml:space="preserve"> 9.2.15 </t>
  </si>
  <si>
    <t xml:space="preserve"> CP-057 </t>
  </si>
  <si>
    <t>PONTO DE EMBUTIR PARA UMA (1) TOMADA PADRÃO DUPLA, TRÊS (3) POLOS (2P+T/10A-250V), COM PLACA 4"X2" DE DOIS (2) POSTOS,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</si>
  <si>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 9.2.16 </t>
  </si>
  <si>
    <t xml:space="preserve"> CP-059 </t>
  </si>
  <si>
    <t>COMPOSIÇÃO PARAMÉTRICA DE PONTO ELÉTRICO DE TOMADA ESPECIAL DUPLA (20A/250V) EM EDIFÍCIO RESIDENCIAL COM ELETRODUTO EMBUTIDO EM RASGOS NAS PAREDES, INCLUSO TOMADA, ELETRODUTO, CABO, RASGO, QUEBRA E CHUMBAMENTO. AF_11/2022</t>
  </si>
  <si>
    <t xml:space="preserve"> 9.2.17 </t>
  </si>
  <si>
    <t xml:space="preserve"> CP-067 </t>
  </si>
  <si>
    <t>COMPOSIÇÃO PARAMÉTRICA DE PONTO ELÉTRICO DE TOMADA DUPLA  - 1 ESPECIAL (20A/250V) + 1 PADRÃO (10A/250v) EM EDIFÍCIO RESIDENCIAL COM ELETRODUTO EMBUTIDO EM RASGOS NAS PAREDES, INCLUSO TOMADA, ELETRODUTO, CABO, RASGO, QUEBRA E CHUMBAMENTO. AF_11/2022</t>
  </si>
  <si>
    <t xml:space="preserve"> 9.2.18 </t>
  </si>
  <si>
    <t>COMPOSIÇÃO PARAMÉTRICA DE PONTO ELÉTRICO DE TOMADA PARA CHUVEIRO (20A/250V) EM EDIFÍCIO RESIDENCIAL COM ELETRODUTO EMBUTIDO EM RASGOS NAS PAREDES, INCLUSO TOMADA, ELETRODUTO, CABO, RASGO, QUEBRA E CHUMBAMENTO. AF_11/2022</t>
  </si>
  <si>
    <t xml:space="preserve"> 9.2.19 </t>
  </si>
  <si>
    <t>PONTO DE TOMADA 2P+T, ABNT, 10 A, DE USO GERAL, EM PISOS, COM ELETRODUTO DE PVC RÍGIDO EMBUTIDO, INCLUSIVE ATERRAMENTO</t>
  </si>
  <si>
    <t xml:space="preserve"> 9.2.20 </t>
  </si>
  <si>
    <t xml:space="preserve"> 748 </t>
  </si>
  <si>
    <t>FORNECIMENTO E INSTALAÇÃO DE ELETROCALHA METÁLICA 150 X  50 X 3000 MM (REF. VL 3.01 GE VALEMAM OU SIMILAR)</t>
  </si>
  <si>
    <t xml:space="preserve"> 9.2.21 </t>
  </si>
  <si>
    <t>TAMPA DE ENCAIXE 150 X 3000 MM, ZINCADA, PARA ELETROCALHA METÁLICA</t>
  </si>
  <si>
    <t xml:space="preserve"> 9.2.22 </t>
  </si>
  <si>
    <t xml:space="preserve"> 8221 </t>
  </si>
  <si>
    <t>CRUZETA 150 X 50 MM PARA ELETROCALHA PERFURADA METÁLICA</t>
  </si>
  <si>
    <t xml:space="preserve"> 9.2.23 </t>
  </si>
  <si>
    <t>TAMPA DE ENCAIXE PARA CRUZETA 150MM, ZINCADA, PARA ELETROCALHA METÁLICA</t>
  </si>
  <si>
    <t xml:space="preserve"> 9.2.24 </t>
  </si>
  <si>
    <t xml:space="preserve"> 13179 </t>
  </si>
  <si>
    <t>CURVA HORIZONTAL 90º PARA ELETROCALHA 150 X 50MM</t>
  </si>
  <si>
    <t xml:space="preserve"> 9.2.25 </t>
  </si>
  <si>
    <t>TAMPA DE ENCAIXE PARA CURVA HORIZONTAL 150 X 150 MM, LISA, GALVANIZADA À FOGO, COM ÂNGULO 90°</t>
  </si>
  <si>
    <t xml:space="preserve"> 9.2.26 </t>
  </si>
  <si>
    <t xml:space="preserve"> ED-49318 </t>
  </si>
  <si>
    <t>ELETRODUTO DE AÇO GALVANIZADO LEVE, INCLUSIVE CONEXÕES, SUPORTES E FIXAÇÃO DN 25 (1")</t>
  </si>
  <si>
    <t xml:space="preserve"> 9.2.27 </t>
  </si>
  <si>
    <t xml:space="preserve"> ED-49321 </t>
  </si>
  <si>
    <t>ELETRODUTO DE AÇO GALVANIZADO MÉDIO, INCLUSIVE CONEXÕES, SUPORTES E FIXAÇÃO DN 50 (2")</t>
  </si>
  <si>
    <t xml:space="preserve"> 9.2.28 </t>
  </si>
  <si>
    <t xml:space="preserve"> ED-49295 </t>
  </si>
  <si>
    <t>DUTO CORRUGADO EM PEAD (POLIETILENO DE ALTA DENSIDADE), PARA PROTEÇÃO DE CABOS SUBTERRÂNEOS DN 40 MM (1.1/2")</t>
  </si>
  <si>
    <t xml:space="preserve"> 9.2.29 </t>
  </si>
  <si>
    <t xml:space="preserve"> ED-48951 </t>
  </si>
  <si>
    <t>CABO DE COBRE FLEXÍVEL, CLASSE 5, ISOLAMENTO TIPO LSHF/ATOX, NÃO HALOGENADO, ANTICHAMA, TERMOPLÁSTICO, UNIPOLAR, SEÇÃO 2,5 MM2, 70°C, 450/750V</t>
  </si>
  <si>
    <t xml:space="preserve"> 9.2.30 </t>
  </si>
  <si>
    <t xml:space="preserve"> ED-48956 </t>
  </si>
  <si>
    <t>CABO DE COBRE FLEXÍVEL, CLASSE 5, ISOLAMENTO TIPO LSHF/ATOX, NÃO HALOGENADO, ANTICHAMA, TERMOPLÁSTICO, UNIPOLAR, SEÇÃO 4 MM2, 70°C, 450/750V</t>
  </si>
  <si>
    <t xml:space="preserve"> 9.2.31 </t>
  </si>
  <si>
    <t xml:space="preserve"> ED-48961 </t>
  </si>
  <si>
    <t>CABO DE COBRE FLEXÍVEL, CLASSE 5, ISOLAMENTO TIPO LSHF/ATOX, NÃO HALOGENADO, ANTICHAMA, TERMOPLÁSTICO, UNIPOLAR, SEÇÃO 6 MM2, 70°C, 450/750V</t>
  </si>
  <si>
    <t xml:space="preserve"> 9.2.32 </t>
  </si>
  <si>
    <t xml:space="preserve"> ED-48981 </t>
  </si>
  <si>
    <t>CABO DE COBRE FLEXÍVEL, CLASSE 5, ISOLAMENTO TIPO LSHF/ATOX, NÃO HALOGENADO, ANTICHAMA, TERMOPLÁSTICO, UNIPOLAR, SEÇÃO 35 MM2, 70°C, 450/750V</t>
  </si>
  <si>
    <t xml:space="preserve"> 9.2.33 </t>
  </si>
  <si>
    <t xml:space="preserve"> ED-49013 </t>
  </si>
  <si>
    <t>CABO DE COBRE FLEXÍVEL, CLASSE 5, ISOLAMENTO TIPO EPR/HEPR, NÃO HALOGENADO, ANTICHAMA, TERMOFIXO, UNIPOLAR, SEÇÃO 70 MM2, 90°C, 0,6/1KV</t>
  </si>
  <si>
    <t xml:space="preserve"> 9.2.34 </t>
  </si>
  <si>
    <t xml:space="preserve"> ED-49071 </t>
  </si>
  <si>
    <t>CONDULETE DE ALUMÍNIO, TIPO "C", DIÂMETRO DE SAÍDA 1" (25MM), EXCLUSIVE MÓDULO E PLACA, INCLUSIVE FIXAÇÃO</t>
  </si>
  <si>
    <t xml:space="preserve"> 9.2.35 </t>
  </si>
  <si>
    <t xml:space="preserve"> ED-49122 </t>
  </si>
  <si>
    <t>CONDULETE DE ALUMÍNIO, TIPO "LL", DIÂMETRO DE SAÍDA 1" (25MM), EXCLUSIVE MÓDULO E PLACA, INCLUSIVE FIXAÇÃO</t>
  </si>
  <si>
    <t xml:space="preserve"> 9.2.36 </t>
  </si>
  <si>
    <t xml:space="preserve"> ED-49089 </t>
  </si>
  <si>
    <t>CONDULETE DE ALUMÍNIO, TIPO "T", DIÂMETRO DE SAÍDA 1" (25MM), EXCLUSIVE MÓDULO E PLACA, INCLUSIVE FIXAÇÃO</t>
  </si>
  <si>
    <t xml:space="preserve"> 9.2.37 </t>
  </si>
  <si>
    <t xml:space="preserve"> ED-17982 </t>
  </si>
  <si>
    <t>CONJUNTO PARA CONDULETE DE 1" (25MM) COM UMA (1) TOMADA PADRÃO, TRÊS (3) POLOS, CORRENTE 10A, TENSÃO 250V, (2P+T/10A-250V) E PLACA DE UM (1) POSTO, INCLUSIVE FORNECIMENTO, INSTALAÇÃO, SUPORTE, MÓDULO E PLACA, EXCLUSIVE CONDULETE</t>
  </si>
  <si>
    <t xml:space="preserve"> 9.3 </t>
  </si>
  <si>
    <t>QPGD</t>
  </si>
  <si>
    <t xml:space="preserve"> 9.3.1 </t>
  </si>
  <si>
    <t xml:space="preserve"> CP-48434 </t>
  </si>
  <si>
    <t>QUADRO DE DISTRIBUIÇÃO DE ENERGIA EM CHAPA DE AÇO GALVANIZADO, DE EMBUTIR, COM BARRAMENTO TRIFÁSICO, PARA 74 DISJUNTORES DIN 150A - FORNECIMENTO E INSTALAÇÃO</t>
  </si>
  <si>
    <t xml:space="preserve"> 9.3.2 </t>
  </si>
  <si>
    <t xml:space="preserve"> CP-48435 </t>
  </si>
  <si>
    <t>DISJUNTOR TRIPOLAR TERMOMAGNÉTICO 25KA, DE 150A</t>
  </si>
  <si>
    <t xml:space="preserve"> 9.4 </t>
  </si>
  <si>
    <t>QUADROS</t>
  </si>
  <si>
    <t xml:space="preserve"> 9.4.1 </t>
  </si>
  <si>
    <t xml:space="preserve"> 9.4.2 </t>
  </si>
  <si>
    <t xml:space="preserve"> ED-51065 </t>
  </si>
  <si>
    <t>FUSÍVEL DIAZED RETARDADO 63A</t>
  </si>
  <si>
    <t xml:space="preserve"> 9.4.3 </t>
  </si>
  <si>
    <t xml:space="preserve"> CP-48437 </t>
  </si>
  <si>
    <t>PROTETOR DE  DE SURTO 175 V 40 KA</t>
  </si>
  <si>
    <t xml:space="preserve"> 9.4.4 </t>
  </si>
  <si>
    <t xml:space="preserve"> ED-49230 </t>
  </si>
  <si>
    <t>DISJUNTOR MONOPOLAR TERMOMAGNÉTICO 5KA, DE 16A</t>
  </si>
  <si>
    <t xml:space="preserve"> 9.4.5 </t>
  </si>
  <si>
    <t xml:space="preserve"> ED-49240 </t>
  </si>
  <si>
    <t>DISJUNTOR BIPOLAR TERMOMAGNÉTICO 10KA, DE 25A</t>
  </si>
  <si>
    <t xml:space="preserve"> 9.4.6 </t>
  </si>
  <si>
    <t xml:space="preserve"> ED-15114 </t>
  </si>
  <si>
    <t>DISJUNTOR DE PROTEÇÃO DIFERENCIAL RESIDUAL (DR), BIPOLAR, TIPO DIN, CORRENTE NOMINAL DE 25A, ALTA SENSIBILIDADE, CORRENTE DIFERENCIAL RESIDUAL NOMINAL COM ATUAÇÃO DE 30MA</t>
  </si>
  <si>
    <t xml:space="preserve"> 9.4.7 </t>
  </si>
  <si>
    <t xml:space="preserve"> CP-48442 </t>
  </si>
  <si>
    <t>DISJUNTOR DE PROTEÇÃO DIFERENCIAL RESIDUAL (DR), BIPOLAR, TIPO DIN, CORRENTE NOMINAL DE 32A, ALTA SENSIBILIDADE, CORRENTE DIFERENCIAL RESIDUAL NOMINAL</t>
  </si>
  <si>
    <t xml:space="preserve"> 9.4.8 </t>
  </si>
  <si>
    <t xml:space="preserve"> ED-49274 </t>
  </si>
  <si>
    <t>DISJUNTOR BIPOLAR TERMOMAGNÉTICO 5KA, DE 32A</t>
  </si>
  <si>
    <t xml:space="preserve"> 9.5 </t>
  </si>
  <si>
    <t>EQUIPAMENTO DE LÓGICA E DADOS</t>
  </si>
  <si>
    <t xml:space="preserve"> 9.5.1 </t>
  </si>
  <si>
    <t xml:space="preserve"> ED-49184 </t>
  </si>
  <si>
    <t>CAIXA DE TELEFONIA, NÚMERO 4, DIMENSÃO (60X60)CM, EM CHAPA DE AÇO GALVANIZADO, TIPO EMBUTIR COM FECHO, INCLUSIVE ACESSÓRIOS E INSTALAÇÃO</t>
  </si>
  <si>
    <t xml:space="preserve"> 9.5.2 </t>
  </si>
  <si>
    <t xml:space="preserve"> ED-49170 </t>
  </si>
  <si>
    <t>CAIXA DE PASSAGEM EM ALVENARIA E TAMPA DE CONCRETO, FUNDO DE BRITA, TIPO 1, 50 X 50 X 60 CM, INCLUSIVE ESCAVAÇÃO, REATERRO E BOTA-FORA</t>
  </si>
  <si>
    <t xml:space="preserve"> 9.5.3 </t>
  </si>
  <si>
    <t xml:space="preserve"> ED-27189 </t>
  </si>
  <si>
    <t>CAIXA PRÉ-MOLDADA PARA ENTRADA TELEFÔNICA SUBTERRÂNEA, TIPO R1, MEDIDAS INTERNAS (60X35X50)CM, INCLUSIVE ESCAVAÇÃO, APILOAMENTO, LASTRO DE BRITA, REATERRO E TRANSPORTE E RETIRADA DO MATERIAL ESCAVADO (EM CAÇAMBA)</t>
  </si>
  <si>
    <t xml:space="preserve"> 9.5.4 </t>
  </si>
  <si>
    <t xml:space="preserve"> ED-49179 </t>
  </si>
  <si>
    <t>CAIXA DE PASSAGEM Nº 3 PADRÃO TELEBRÁS DIM. (40 X 40 X 12) CM EM CHAPA DE AÇO GALVANIZADO</t>
  </si>
  <si>
    <t xml:space="preserve"> 9.5.5 </t>
  </si>
  <si>
    <t xml:space="preserve"> 9.5.6 </t>
  </si>
  <si>
    <t xml:space="preserve"> 9.5.7 </t>
  </si>
  <si>
    <t xml:space="preserve"> 9.5.8 </t>
  </si>
  <si>
    <t xml:space="preserve"> 9.5.9 </t>
  </si>
  <si>
    <t xml:space="preserve"> ED-50230 </t>
  </si>
  <si>
    <t>PONTO DE EMBUTIR SECO, PARA UMA (1) PLACA CEGA 4"X4", COM ELETRODUTO FLEXÍVEL CORRUGADO, ANTI-CHAMA, DN 25MM (3/4"), EMBUTIDO NA ALVENARIA E SONDA EM ARAME GALVANIZADO, DIÂMETRO DE 1,24MM (BWG 18), COM DISTÂNCIA DE ATÉ DEZ (10) METROS DO PONTO DE DERIVAÇÃO, INCLUSIVE CAIXA DE LIGAÇÃO, SUPORTE E FIXAÇÃO DO ELETRODUTO COM ENCHIMENTO DO RASGO NA ALVENARIA/CONCRETO COM ARGAMASSA</t>
  </si>
  <si>
    <t xml:space="preserve"> 9.5.10 </t>
  </si>
  <si>
    <t xml:space="preserve"> ED-48365 </t>
  </si>
  <si>
    <t>CABO UTP 4 PARES CATEGORIA 6 COM REVESTIMENTO EXTERNO NÃO PROPAGANTE A CHAMA</t>
  </si>
  <si>
    <t xml:space="preserve"> 9.5.11 </t>
  </si>
  <si>
    <t xml:space="preserve"> ED-48368 </t>
  </si>
  <si>
    <t>CERTIFICAÇÃO DE GARANTIA DE TRANSMISSÃO DE CABOS LÓGICOS CAT. 5/6</t>
  </si>
  <si>
    <t xml:space="preserve"> 9.5.12 </t>
  </si>
  <si>
    <t>RACK PISO 36U 1000MM 19 PRETO PORTA FRONTAL C/ VISOR ACRIL.</t>
  </si>
  <si>
    <t xml:space="preserve"> 9.5.13 </t>
  </si>
  <si>
    <t>SWITCH WIRED TP - LINK GIGABIT 24 PORTAS TL - SG1024D.</t>
  </si>
  <si>
    <t xml:space="preserve"> 9.5.14 </t>
  </si>
  <si>
    <t xml:space="preserve"> ED-48373 </t>
  </si>
  <si>
    <t>PATCH PANEL 24 POSIÇÕES, CATEGORIA COM GUIA TRASEIRO</t>
  </si>
  <si>
    <t>CJ</t>
  </si>
  <si>
    <t xml:space="preserve"> 9.5.15 </t>
  </si>
  <si>
    <t>PATCH CORDS RJ45 CAT 5 4 PARES 1,5M</t>
  </si>
  <si>
    <t xml:space="preserve"> 9.5.16 </t>
  </si>
  <si>
    <t xml:space="preserve"> 059443 </t>
  </si>
  <si>
    <t>PATCH CORD CAT. 5E 5,0 M</t>
  </si>
  <si>
    <t xml:space="preserve"> 9.5.17 </t>
  </si>
  <si>
    <t xml:space="preserve"> 059444 </t>
  </si>
  <si>
    <t>ORGANIZADOR DE 1 U</t>
  </si>
  <si>
    <t xml:space="preserve"> 9.5.18 </t>
  </si>
  <si>
    <t xml:space="preserve"> 059426 </t>
  </si>
  <si>
    <t>BANDEJA DESLIZANTE PARA RACK 19""</t>
  </si>
  <si>
    <t xml:space="preserve"> 9.5.19 </t>
  </si>
  <si>
    <t xml:space="preserve"> 000473 </t>
  </si>
  <si>
    <t>RACK - PORCA GAIOLA + PARAFUSO M5</t>
  </si>
  <si>
    <t xml:space="preserve"> 9.5.20 </t>
  </si>
  <si>
    <t xml:space="preserve"> 059460 </t>
  </si>
  <si>
    <t>REGUA DE TOMADAS COM 8 TOMADAS</t>
  </si>
  <si>
    <t xml:space="preserve"> 9.5.21 </t>
  </si>
  <si>
    <t>FORNECIMENTO E MONTAGEM DE GUIA DE CABOS HORIZONTAIS FECHADO DE CORPO DE AÇO SAE 1020, PROF=40MM</t>
  </si>
  <si>
    <t xml:space="preserve"> 10 </t>
  </si>
  <si>
    <t>SPDA</t>
  </si>
  <si>
    <t xml:space="preserve"> 10.1 </t>
  </si>
  <si>
    <t xml:space="preserve"> ED-51087 </t>
  </si>
  <si>
    <t>TERMINAL A COMPRESSAO EM COBRE ESTANHADO 1 FURO PARA CABO 50 MM2</t>
  </si>
  <si>
    <t xml:space="preserve"> 10.2 </t>
  </si>
  <si>
    <t xml:space="preserve"> CK-9017 </t>
  </si>
  <si>
    <t>TERMINAL ESTANHADO DE 1 COMPRESSÃO 1 FURO PARA CABO DE COBRE NU #50mm². REF.: TERMOTECNICA OU EQUIVALENTE - FORNECIMENTO E INSTALAÇÃO</t>
  </si>
  <si>
    <t xml:space="preserve"> 10.3 </t>
  </si>
  <si>
    <t xml:space="preserve"> 078038 </t>
  </si>
  <si>
    <t>FIXADOR OMEGA EM LATAO 35MM PARA ATERRAMENTO</t>
  </si>
  <si>
    <t xml:space="preserve"> 10.4 </t>
  </si>
  <si>
    <t xml:space="preserve"> 063475 </t>
  </si>
  <si>
    <t>CONECTOR METALICO TIPO PARAFUSO FENDIDO (SPLIT BOLT)50mm</t>
  </si>
  <si>
    <t xml:space="preserve"> 10.5 </t>
  </si>
  <si>
    <t xml:space="preserve"> CK9013 </t>
  </si>
  <si>
    <t>PARAFUSO DE FENDA AUTOATARRACHANTE EM AÇO INOX Ø4,2 x 32mm. REF.: TERMOTECNICA  OU EQUIVALENTE - FORNECIMENTO E INSTALAÇÃO</t>
  </si>
  <si>
    <t xml:space="preserve"> 10.6 </t>
  </si>
  <si>
    <t>BUCHA DE NYLON Nº06, REF:TEL-5306 - SPDA (FORNECIMENTO)</t>
  </si>
  <si>
    <t xml:space="preserve"> 10.7 </t>
  </si>
  <si>
    <t>PRESILHA DE LATÃO, L=20MM, PARA FIXAÇÃO DE CABOS DE COBRE, FURO D=7MM, PARA CABOS 35MM² A 50MM², REF:TEL-745 OU SIMILAR (SPDA)</t>
  </si>
  <si>
    <t xml:space="preserve"> 10.8 </t>
  </si>
  <si>
    <t xml:space="preserve"> ED-51067 </t>
  </si>
  <si>
    <t>HASTE PARA ATERRAMENTO, ALTA CAMADA, 3/4" X 3M</t>
  </si>
  <si>
    <t xml:space="preserve"> 10.9 </t>
  </si>
  <si>
    <t xml:space="preserve"> ED-13935 </t>
  </si>
  <si>
    <t>CABO DE COBRE NU #50 MM2 - 7 FIOSX3,00MM, PARA ELEMENTOS DE CAPTAÇÃO/ANEL DE CINTAMENTO (SPDA), INCLUSIVE PRESILHA DE FIXAÇÃO</t>
  </si>
  <si>
    <t xml:space="preserve"> 10.10 </t>
  </si>
  <si>
    <t xml:space="preserve"> ED-51033 </t>
  </si>
  <si>
    <t>CORDOALHA EM AÇO GALVANIZADO 3/8" SM COM 7 FIOS</t>
  </si>
  <si>
    <t xml:space="preserve"> 10.11 </t>
  </si>
  <si>
    <t xml:space="preserve"> ED-50579 </t>
  </si>
  <si>
    <t>APLICAÇÃO DE SELANTE, MASTIQUE ELÁSTICO, EM JUNTA DE DILAÇÃO, DIMENSÃO 20X10 MM, FATOR DE FORMA 1:2, EXCLUSIVE DELIMITADOR DE PROFUNDIDADE</t>
  </si>
  <si>
    <t xml:space="preserve"> 10.12 </t>
  </si>
  <si>
    <t xml:space="preserve"> ED-51019 </t>
  </si>
  <si>
    <t>BARRA CHATA DE ALUMÍNIO 7/8" X 1/8" X 3M</t>
  </si>
  <si>
    <t xml:space="preserve"> 10.13 </t>
  </si>
  <si>
    <t xml:space="preserve"> 10.14 </t>
  </si>
  <si>
    <t xml:space="preserve"> 10.15 </t>
  </si>
  <si>
    <t>CONECTOR DE MEDIÇÃO EM BRONZE C/4 PARAFUSOS P/CABOS DE COBRE 16-70MM² REF.TEL-560 (PÁRA-RAIO)</t>
  </si>
  <si>
    <t>Un</t>
  </si>
  <si>
    <t xml:space="preserve"> 10.16 </t>
  </si>
  <si>
    <t xml:space="preserve"> 078368 </t>
  </si>
  <si>
    <t>CONECTOR CABO/HASTE TEL 570 TERMOTECNICA</t>
  </si>
  <si>
    <t xml:space="preserve"> 10.17 </t>
  </si>
  <si>
    <t xml:space="preserve"> ED-51055 </t>
  </si>
  <si>
    <t>CAIXA DE INSPEÇÃO EM PVC, DIÂMETRO DE 30CM, ALTURA DE 30CM, COM TAMPA EM FERRO FUNDIDO, EXCLUSIVE HASTE DE ATERRAMENTO, INCLUSIVE INSTALAÇÃO</t>
  </si>
  <si>
    <t xml:space="preserve"> 10.18 </t>
  </si>
  <si>
    <t xml:space="preserve"> CJ9086 </t>
  </si>
  <si>
    <t>CONDULETE   METÁLICO   REDONDO   DO   TIPO    MÚLTIPLO   COM TAMPA DE UM FURO Ø3/4". REF.: DAISA OU EQUIVALENTE</t>
  </si>
  <si>
    <t xml:space="preserve"> 10.19 </t>
  </si>
  <si>
    <t>ABRAÇADEIRA METÁLICA TIPO "D" DE 1"</t>
  </si>
  <si>
    <t xml:space="preserve"> 10.20 </t>
  </si>
  <si>
    <t>TERMINAL AÉREO 3/8" X 250MM EM AÇO GALV, COM FIXAÇÃO HORIZONTAL, REF: TEL 044 OU SIMILAR - FORNECIMENTO</t>
  </si>
  <si>
    <t xml:space="preserve"> 10.21 </t>
  </si>
  <si>
    <t xml:space="preserve"> CJ9211 </t>
  </si>
  <si>
    <t>CONECTOR DE PRESSÃO EM AÇO GALVANIZADO A FOGO, COM RABICHO DE ROSCA MECÂNICA Ø3/8" E CABO #50mm²</t>
  </si>
  <si>
    <t xml:space="preserve"> 10.22 </t>
  </si>
  <si>
    <t>SOLDA DE TOPO EM CHAPA/PERFIL/TUBO DE AÇO CHANFRADO, ESPESSURA=3/8''. AF_06/2018</t>
  </si>
  <si>
    <t xml:space="preserve"> 11 </t>
  </si>
  <si>
    <t>INSTALAÇÕES HIDROSSANITÁRIAS</t>
  </si>
  <si>
    <t xml:space="preserve"> 11.1 </t>
  </si>
  <si>
    <t>PONTOS DE HIDRÁULICA</t>
  </si>
  <si>
    <t xml:space="preserve"> 11.1.1 </t>
  </si>
  <si>
    <t xml:space="preserve"> ED-15207 </t>
  </si>
  <si>
    <t>KIT CAVALETE PARA MEDIÇÃO DE ÁGUA, INSTALADO SOBRE PISO, EM AÇO GALVANIZADO DN 25MM (3/4") - PADRÃO CONCESSIONÁRIA LOCAL, INCLUSIVE BASE EM CONCRETO DE 25 MPA PARA CAVALETE, EXCLUSIVE HIDRÔMETRO</t>
  </si>
  <si>
    <t xml:space="preserve"> 11.1.2 </t>
  </si>
  <si>
    <t>HIDRÔMETRO DN 25 (¾ ), 5,0 M³/H FORNECIMENTO E INSTALAÇÃO. AF_11/2016</t>
  </si>
  <si>
    <t xml:space="preserve"> 11.1.3 </t>
  </si>
  <si>
    <t xml:space="preserve"> ED-50221 </t>
  </si>
  <si>
    <t>PONTO DE EMBUTIR PARA ÁGUA FRIA EM TUBO DE PVC RÍGIDO SOLDÁVEL, DN 20MM (1/2"), EMBUTIDO NA ALVENARIA COM DISTÂNCIA DE ATÉ CINCO (5) METROS DA TOMADA DE ÁGUA, INCLUSIVE CONEXÕES E FIXAÇÃO DO TUBO COM ENCHIMENTO DO RASGO NA ALVENARIA/CONCRETO COM ARGAMASSA</t>
  </si>
  <si>
    <t xml:space="preserve"> 11.1.4 </t>
  </si>
  <si>
    <t xml:space="preserve"> CP-013 </t>
  </si>
  <si>
    <t>PONTO DE EMBUTIR PARA ÁGUA FRIA EM TUBO DE PVC RÍGIDO SOLDÁVEL, DN 25MM (3/4"), EMBUTIDO NA ALVENARIA COM DISTÂNCIA DE ATÉ CINCO (5) METROS DA TOMADA DE ÁGUA, INCLUSIVE CONEXÕES E FIXAÇÃO DO TUBO COM ENCHIMENTO DO RASGO NA ALVENARIA/CONCRETO COM ARGAMASSA</t>
  </si>
  <si>
    <t xml:space="preserve"> 11.1.5 </t>
  </si>
  <si>
    <t xml:space="preserve"> CP-015 </t>
  </si>
  <si>
    <t>PONTO DE EMBUTIR PARA ÁGUA FRIA EM TUBO DE PVC RÍGIDO SOLDÁVEL, DN 50MM (1 1/2"), EMBUTIDO NA ALVENARIA COM DISTÂNCIA DE ATÉ CINCO (5) METROS DA TOMADA DE ÁGUA, INCLUSIVE CONEXÕES E FIXAÇÃO DO TUBO COM ENCHIMENTO DO RASGO NA ALVENARIA/CONCRETO COM ARGAMASSA</t>
  </si>
  <si>
    <t xml:space="preserve"> 11.1.6 </t>
  </si>
  <si>
    <t xml:space="preserve"> ED-50225 </t>
  </si>
  <si>
    <t>PONTO DE EMBUTIR PARA ESGOTO EM TUBO PVC RÍGIDO, PBV - SÉRIE NORMAL, DN 100MM (4"), EMBUTIDO EM PISO COM DISTÂNCIA DE ATÉ CINCO (5) METROS DA RAMAL DE ESGOTO, INCLUSIVE CONEXÕES E FIXAÇÃO DO TUBO COM ENCHIMENTO DO RASGO NO CONCRETO COM ARGAMASSA</t>
  </si>
  <si>
    <t xml:space="preserve"> 11.1.7 </t>
  </si>
  <si>
    <t xml:space="preserve"> ED-50223 </t>
  </si>
  <si>
    <t>PONTO DE EMBUTIR PARA ESGOTO EM TUBO PVC RÍGIDO, PB - SÉRIE NORMAL, DN 40MM (1.1/2"), EMBUTIDO NA ALVENARIA/PISO, COM ALTURA (SAÍDA) DE 50CM DO PISO, COM DISTÂNCIA DE ATÉ CINCO (5) METROS DA RAMAL DE ESGOTO, EXCLUSIVE ESCAVAÇÃO, INCLUSIVE CONEXÕES E FIXAÇÃO DO TUBO COM ENCHIMENTO DO RASGO NA ALVENARIA/CONCRETO COM ARGAMASSA</t>
  </si>
  <si>
    <t xml:space="preserve"> 11.1.8 </t>
  </si>
  <si>
    <t xml:space="preserve"> ED-50224 </t>
  </si>
  <si>
    <t>PONTO DE EMBUTIR PARA ESGOTO EM TUBO PVC RÍGIDO, PBV - SÉRIE NORMAL, DN 50MM (2"), EMBUTIDO EM PISO COM DISTÂNCIA DE ATÉ CINCO (5) METROS DA RAMAL DE ESGOTO, EXCLUSIVE ESCAVAÇÃO, INCLUSIVE CONEXÕES E FIXAÇÃO DO TUBO COM ENCHIMENTO DO RASGO NO CONCRETO COM ARGAMASSA</t>
  </si>
  <si>
    <t xml:space="preserve"> 11.1.9 </t>
  </si>
  <si>
    <t xml:space="preserve"> ED-50019 </t>
  </si>
  <si>
    <t>FORNECIMENTO E ASSENTAMENTO DE TUBO PVC RÍGIDO SOLDÁVEL, ÁGUA FRIA, DN 25 MM (3/4") , INCLUSIVE CONEXÕES</t>
  </si>
  <si>
    <t xml:space="preserve"> 11.1.10 </t>
  </si>
  <si>
    <t xml:space="preserve"> ED-50022 </t>
  </si>
  <si>
    <t>FORNECIMENTO E ASSENTAMENTO DE TUBO PVC RÍGIDO SOLDÁVEL, ÁGUA FRIA, DN 50 MM (1.1/2"), INCLUSIVE CONEXÕES</t>
  </si>
  <si>
    <t xml:space="preserve"> 11.1.11 </t>
  </si>
  <si>
    <t xml:space="preserve"> ED-50027 </t>
  </si>
  <si>
    <t>FORNECIMENTO E ASSENTAMENTO DE TUBO PVC RÍGIDO, ESGOTO, PBV - SÉRIE NORMAL, DN 50 MM (2"), INCLUSIVE CONEXÕES</t>
  </si>
  <si>
    <t xml:space="preserve"> 11.1.12 </t>
  </si>
  <si>
    <t xml:space="preserve"> ED-50028 </t>
  </si>
  <si>
    <t>FORNECIMENTO E ASSENTAMENTO DE TUBO PVC RÍGIDO, ESGOTO, PBV - SÉRIE NORMAL, DN 75 MM (3"), INCLUSIVE CONEXÕES</t>
  </si>
  <si>
    <t xml:space="preserve"> 11.1.13 </t>
  </si>
  <si>
    <t xml:space="preserve"> ED-50029 </t>
  </si>
  <si>
    <t>FORNECIMENTO E ASSENTAMENTO DE TUBO PVC RÍGIDO, ESGOTO, PBV - SÉRIE NORMAL, DN 100 MM (4"), INCLUSIVE CONEXÕES</t>
  </si>
  <si>
    <t xml:space="preserve"> 11.1.14 </t>
  </si>
  <si>
    <t xml:space="preserve"> ED-8845 </t>
  </si>
  <si>
    <t>FORNECIMENTO E ASSENTAMENTO DE TUBO PVC RÍGIDO, VENTILAÇÃO, PBV - SÉRIE NORMAL, DN 50 MM (2"), INCLUSIVE CONEXÕES</t>
  </si>
  <si>
    <t xml:space="preserve"> 11.1.15 </t>
  </si>
  <si>
    <t xml:space="preserve"> ED-48670 </t>
  </si>
  <si>
    <t>FORNECIMENTO E ASSENTAMENTO DE TUBO PVC RÍGIDO, DRENAGEM/PLUVIAL, PBV - SÉRIE NORMAL, DN 150 MM (6"), INCLUSIVE CONEXÕES</t>
  </si>
  <si>
    <t xml:space="preserve"> 11.1.16 </t>
  </si>
  <si>
    <t xml:space="preserve"> 11.2 </t>
  </si>
  <si>
    <t>CAIXAS DE INSPEÇÃO/SIFONADA/GORDURA/AREIA</t>
  </si>
  <si>
    <t xml:space="preserve"> 11.2.1 </t>
  </si>
  <si>
    <t xml:space="preserve"> ED-50007 </t>
  </si>
  <si>
    <t>CAIXA SIFONADA EM PVC COM GRELHA QUADRADA150 X 150 X 50 MM</t>
  </si>
  <si>
    <t xml:space="preserve"> 11.2.2 </t>
  </si>
  <si>
    <t xml:space="preserve"> ED-49883 </t>
  </si>
  <si>
    <t>CAIXA DE ESGOTO DE INSPEÇÃO/PASSAGEM EM ALVENARIA (60X60X60CM), REVESTIMENTO EM ARGAMASSA COM ADITIVO IMPERMEABILIZANTE, COM TAMPA DE CONCRETO, INCLUSIVE ESCAVAÇÃO, REATERRO E TRANSPORTE E RETIRADA DO MATERIAL ESCAVADO (EM CAÇAMBA)</t>
  </si>
  <si>
    <t xml:space="preserve"> 11.2.3 </t>
  </si>
  <si>
    <t xml:space="preserve"> ED-49939 </t>
  </si>
  <si>
    <t>CAIXA DE GORDURA (CGE), CIRCULAR, EM CONCRETO PRÉ-MOLDADO, CAPACIDADE DE 31L, INCLUSIVE ESCAVAÇÃO, REATERRO, TRANSPORTE E RETIRADA DO MATERIAL ESCAVADO (EM CAÇAMBA)</t>
  </si>
  <si>
    <t xml:space="preserve"> 11.2.4 </t>
  </si>
  <si>
    <t xml:space="preserve"> ED-49913 </t>
  </si>
  <si>
    <t>CAIXA DE DRENAGEM (AREIA) DE INSPEÇÃO/PASSAGEM EM ALVENARIA (50X50X100CM), REVESTIMENTO EM ARGAMASSA COM ADITIVO IMPERMEABILIZANTE, COM TAMPA EM GRELHA, INCLUSIVE ESCAVAÇÃO, REATERRO E TRANSPORTE E RETIRADA DO MATERIAL ESCAVADO (EM CAÇAMBA)</t>
  </si>
  <si>
    <t xml:space="preserve"> 11.2.5 </t>
  </si>
  <si>
    <t xml:space="preserve"> ED-14725 </t>
  </si>
  <si>
    <t>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t>
  </si>
  <si>
    <t xml:space="preserve"> 11.3 </t>
  </si>
  <si>
    <t>LOUÇAS E APARELHOS SANITÁRIOS</t>
  </si>
  <si>
    <t xml:space="preserve"> 11.3.1 </t>
  </si>
  <si>
    <t xml:space="preserve"> ED-50297 </t>
  </si>
  <si>
    <t>BACIA SANITÁRIA (VASO) DE LOUÇA COM CAIXA ACOPLADA, COR BRANCA, INCLUSIVE ACESSÓRIOS DE FIXAÇÃO/VEDAÇÃO, ENGATE FLEXÍVEL METÁLICO, FORNECIMENTO, INSTALAÇÃO E REJUNTAMENTO</t>
  </si>
  <si>
    <t xml:space="preserve"> 11.3.2 </t>
  </si>
  <si>
    <t xml:space="preserve"> ED-48156 </t>
  </si>
  <si>
    <t>ASSENTO BRANCO PARA VASO</t>
  </si>
  <si>
    <t xml:space="preserve"> 11.3.3 </t>
  </si>
  <si>
    <t xml:space="preserve"> ED-50301 </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</si>
  <si>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</si>
  <si>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 xml:space="preserve"> 11.3.4 </t>
  </si>
  <si>
    <t xml:space="preserve"> ED-50279 </t>
  </si>
  <si>
    <t>CUBA DE LOUÇA BRANCA DE EMBUTIR, FORMATO OVAL, INCLUSIVE VÁLVULA DE ESCOAMENTO DE METAL COM ACABAMENTO CROMADO, SIFÃO DE METAL TIPO COPO COM ACABAMENTO CROMADO, FORNECIMENTO E INSTALAÇÃO</t>
  </si>
  <si>
    <t xml:space="preserve"> 11.3.5 </t>
  </si>
  <si>
    <t xml:space="preserve"> ED-2552 </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</si>
  <si>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</si>
  <si>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 xml:space="preserve"> 11.3.6 </t>
  </si>
  <si>
    <t xml:space="preserve"> ED-50283 </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</si>
  <si>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 (ACESSÍVEL)</t>
  </si>
  <si>
    <t xml:space="preserve"> 11.3.7 </t>
  </si>
  <si>
    <t xml:space="preserve"> ED-50281 </t>
  </si>
  <si>
    <t>LAVATÓRIO DE LOUÇA BRANCA SEM COLUNA, TAMANHO PEQUENO, INCLUSIVE ACESSÓRIOS DE FIXAÇÃO, VÁLVULA DE ESCOAMENTO DE METAL COM ACABAMENTO CROMADO, SIFÃO DE METAL TIPO COPO COM ACABAMENTO CROMADO, FORNECIMENTO, INSTALAÇÃO E REJUNTAMENTO, EXCLUSIVE TORNEIRA E ENGATE FLEXÍVEL (CONSULTÓRIOS, SALAS)</t>
  </si>
  <si>
    <t xml:space="preserve"> 11.3.8 </t>
  </si>
  <si>
    <t xml:space="preserve"> ED-50290 </t>
  </si>
  <si>
    <t>TANQUE DE LOUÇA BRANCA COM COLUNA, CAPACIDADE 22 LITROS, INCLUSIVE ACESSÓRIOS DE FIXAÇÃO, VÁLVULA DE ESCOAMENTO DE METAL COM ACABAMENTO CROMADO, SIFÃO DE METAL TIPO COPO COM ACABAMENTO CROMADO, FORNECIMENTO, INSTALAÇÃO E REJUNTAMENTO, EXCLUSIVE TORNEIRA</t>
  </si>
  <si>
    <t xml:space="preserve"> 11.3.9 </t>
  </si>
  <si>
    <t xml:space="preserve"> ED-48343 </t>
  </si>
  <si>
    <t>BANCADA EM GRANITO CINZA ANDORINHA E = 3 CM, APOIADA EM CONSOLE DE METALON 20 X 30 MM</t>
  </si>
  <si>
    <t xml:space="preserve"> 11.3.10 </t>
  </si>
  <si>
    <t xml:space="preserve"> 11.4 </t>
  </si>
  <si>
    <t>METAIS, ACESSÓRIOS E EQUIPAMENTOS</t>
  </si>
  <si>
    <t xml:space="preserve"> 11.4.1 </t>
  </si>
  <si>
    <t xml:space="preserve"> ED-48169 </t>
  </si>
  <si>
    <t>BEBEDOURO GEMINADO MG-F 80 INOX</t>
  </si>
  <si>
    <t xml:space="preserve"> 11.4.2 </t>
  </si>
  <si>
    <t xml:space="preserve"> ED-48188 </t>
  </si>
  <si>
    <t>SABONETEIRA PLASTICA TIPO DISPENSER PARA SABONETE LIQUIDO COM RESERVATORIO 800 ML</t>
  </si>
  <si>
    <t xml:space="preserve"> 11.4.3 </t>
  </si>
  <si>
    <t xml:space="preserve"> ED-48182 </t>
  </si>
  <si>
    <t>DISPENSER EM PLÁSTICO PARA PAPEL TOALHA 2 OU 3 FOLHAS</t>
  </si>
  <si>
    <t xml:space="preserve"> 11.4.4 </t>
  </si>
  <si>
    <t xml:space="preserve"> ED-48181 </t>
  </si>
  <si>
    <t>PAPELEIRA METÁLICA CROMADA, INCLUSIVE FIXAÇÃO</t>
  </si>
  <si>
    <t xml:space="preserve"> 11.4.5 </t>
  </si>
  <si>
    <t xml:space="preserve"> ED-48158 </t>
  </si>
  <si>
    <t>BANCO ARTICULADO EM AÇO INOX COM CANTOS ARREDONDADOS, PROFUNDIDADE MÍNIMA DE 0,45 M E COMPRIMENTO MÍNIMO DE 0,70 M, CONFORME NBR 9050</t>
  </si>
  <si>
    <t xml:space="preserve"> 11.4.6 </t>
  </si>
  <si>
    <t>CUBA ACO INOX  RETANGULAR 50x40x20cm SQUARE 540 SINK - CONFORME ESPECIFICAÇÃO</t>
  </si>
  <si>
    <t xml:space="preserve"> 11.4.7 </t>
  </si>
  <si>
    <t xml:space="preserve"> ED-50277 </t>
  </si>
  <si>
    <t>CUBA EM AÇO INOXIDÁVEL DE EMBUTIR, AISI 304, APLICAÇÃO PARA PIA (465X330X115MM), NÚMERO 1, ASSENTAMENTO EM BANCADA, INCLUSIVE VÁLVULA DE ESCOAMENTO DE METAL COM ACABAMENTO CROMADO, SIFÃO DE METAL TIPO COPO COM ACABAMENTO CROMADO, FORNECIMENTO E INSTALAÇÃO - CONFORME ESPECIFICAÇÃO</t>
  </si>
  <si>
    <t xml:space="preserve"> 11.4.8 </t>
  </si>
  <si>
    <t xml:space="preserve"> CP-48444 </t>
  </si>
  <si>
    <t>CHUVEIRO ELÉTRICO ACESSÍVEL 220V, POTÊNCIA 6500W, FORNECIMENTO E INSTALAÇÃO</t>
  </si>
  <si>
    <t xml:space="preserve"> 11.4.9 </t>
  </si>
  <si>
    <t xml:space="preserve"> ED-16344 </t>
  </si>
  <si>
    <t>CHUVEIRO ELÉTRICO BRANCO, TENSÃO 127V/220V, POTÊNCIA 4600W/5500W, INCLUSIVE BRAÇO, FORNECIMENTO E INSTALAÇÃO</t>
  </si>
  <si>
    <t xml:space="preserve"> 11.4.10 </t>
  </si>
  <si>
    <t xml:space="preserve"> ED-50316 </t>
  </si>
  <si>
    <t>DUCHA HIGIÊNICA COM REGISTRO PARA CONTROLE DE FLUXO DE ÁGUA, DIÂMETRO 1/2" (20MM), INCLUSIVE FORNECIMENTO E INSTALAÇÃO</t>
  </si>
  <si>
    <t xml:space="preserve"> 11.4.11 </t>
  </si>
  <si>
    <t xml:space="preserve"> ED-50329 </t>
  </si>
  <si>
    <t>TORNEIRA METÁLICA PARA LAVATÓRIO, FECHAMENTO AUTOMÁTICO, ACABAMENTO CROMADO, COM AREJADOR, APLICAÇÃO DE MESA, CONFORME PROJETO, FORNECIMENTO E INSTALAÇÃO - CONFORME ESPECIFICAÇÃO</t>
  </si>
  <si>
    <t xml:space="preserve"> 11.4.12 </t>
  </si>
  <si>
    <t>TORNEIRA ALAVANCA PARA PCD AUTOMATICA NBR9050 - CONFORME ESPECIFICAÇÃO</t>
  </si>
  <si>
    <t xml:space="preserve"> 11.4.13 </t>
  </si>
  <si>
    <t xml:space="preserve"> ED-50324 </t>
  </si>
  <si>
    <t>TORNEIRA METÁLICA PARA PIA, BICA MÓVEL, ABERTURA 1/4 DE VOLTA, ACABAMENTO CROMADO, COM AREJADOR, APLICAÇÃO DE MESA, INCLUSIVE ENGATE FLEXÍVEL METÁLICO, FORNECIMENTO E INSTALAÇÃO - CONFORME ESPECIFICAÇÃO</t>
  </si>
  <si>
    <t xml:space="preserve"> 11.4.14 </t>
  </si>
  <si>
    <t xml:space="preserve"> ED-50323 </t>
  </si>
  <si>
    <t>TORNEIRA METÁLICA PARA IRRIGAÇÃO/JARDIM, ACABAMENTO CROMADO, APLICAÇÃO DE PAREDE, INCLUSIVE FORNECIMENTO E INSTALAÇÃO</t>
  </si>
  <si>
    <t xml:space="preserve"> 11.4.15 </t>
  </si>
  <si>
    <t xml:space="preserve"> ED-22902 </t>
  </si>
  <si>
    <t>TORNEIRA METÁLICA PARA TANQUE, ACABAMENTO CROMADO, COM AREJADOR, INCLUSIVE FORNECIMENTO E INSTALAÇÃO - CONFORME ESPECIFICAÇÃO</t>
  </si>
  <si>
    <t xml:space="preserve"> 11.4.16 </t>
  </si>
  <si>
    <t xml:space="preserve"> ED-22766 </t>
  </si>
  <si>
    <t>TORNEIRA METÁLICA HOSPITALAR, ABERTURA ALAVANCA 1/4 DE VOLTA, ACABAMENTO CROMADO, COM AREJADOR, APLICAÇÃO DE MESA, INCLUSIVE ENGATE FLEXÍVEL METÁLICO, INCLUSIVE FORNECIMENTO E INSTALAÇÃO - CONFORME ESPECIFICAÇÃO</t>
  </si>
  <si>
    <t xml:space="preserve"> 11.4.17 </t>
  </si>
  <si>
    <t xml:space="preserve"> ED-49965 </t>
  </si>
  <si>
    <t>REGISTRO DE PRESSÃO, TIPO BASE, ROSCÁVEL 3/4" (PARA TUBO SOLDÁVEL OU PPR DN 25MM/CPVC DN 22MM), INCLUSIVE ACABAMENTO (PADRÃO MÉDIO) E CANOPLA CROMADOS</t>
  </si>
  <si>
    <t xml:space="preserve"> 11.4.18 </t>
  </si>
  <si>
    <t xml:space="preserve"> ED-49989 </t>
  </si>
  <si>
    <t>REGISTRO DE GAVETA, TIPO BASE, ROSCÁVEL 3/4" (PARA TUBO SOLDÁVEL OU PPR DN 25MM/CPVC DN 22MM), INCLUSIVE ACABAMENTO (PADRÃO MÉDIO) E CANOPLA CROMADO</t>
  </si>
  <si>
    <t xml:space="preserve"> 11.4.19 </t>
  </si>
  <si>
    <t xml:space="preserve"> ED-9133 </t>
  </si>
  <si>
    <t>VÁLVULA DE DESCARGA COM REGISTRO INTERNO, ACIONAMENTO DUPLO, DN 1.1/2" (50MM), INCLUSIVE ACABAMENTO DA VÁLVULA (EXPURGO)</t>
  </si>
  <si>
    <t xml:space="preserve"> 11.4.20 </t>
  </si>
  <si>
    <t xml:space="preserve"> CP-039 </t>
  </si>
  <si>
    <t>CAIXA D´ÁGUA DE POLIETILENO, CAPACIDADE DE 3000L, INCLUSIVE TAMPA, TORNEIRA DE BOIA, EXTRAVASOR, TUBO DE LIMPEZA E ACESSÓRIOS, EXCLUSIVE TUBULAÇÃO DE ENTRADA/SAÍDA DE ÁGUA</t>
  </si>
  <si>
    <t xml:space="preserve"> 11.4.21 </t>
  </si>
  <si>
    <t xml:space="preserve"> ED-50000 </t>
  </si>
  <si>
    <t>REGISTRO DE ESFERA, TIPO PVC SOLDÁVEL DN 25MM (3/4"), INCLUSIVE VOLANTE PARA ACIONAMENTO</t>
  </si>
  <si>
    <t xml:space="preserve"> 11.4.22 </t>
  </si>
  <si>
    <t xml:space="preserve"> ED-50003 </t>
  </si>
  <si>
    <t>REGISTRO DE ESFERA, TIPO PVC SOLDÁVEL DN 50MM (1.1/2"), INCLUSIVE VOLANTE PARA ACIONAMENTO</t>
  </si>
  <si>
    <t xml:space="preserve"> 11.4.23 </t>
  </si>
  <si>
    <t xml:space="preserve"> ED-50358 </t>
  </si>
  <si>
    <t>VÁLVULA DE RETENÇÃO HORIZONTAL OU VERTICAL, Ø 100 MM (4")</t>
  </si>
  <si>
    <t xml:space="preserve"> 11.4.24 </t>
  </si>
  <si>
    <t xml:space="preserve"> ED-48164 </t>
  </si>
  <si>
    <t>BARRA DE APOIO EM AÇO INOX POLIDO RETA, DN 1.1/4" (31,75MM), PARA ACESSIBILIDADE (PMR/PCR), COMPRIMENTO 70CM, INSTALADO EM PAREDE, INCLUSIVE FORNECIMENTO, INSTALAÇÃO E ACESSÓRIOS PARA FIXAÇÃO</t>
  </si>
  <si>
    <t xml:space="preserve"> 11.4.25 </t>
  </si>
  <si>
    <t xml:space="preserve"> ED-48160 </t>
  </si>
  <si>
    <t>BARRA DE APOIO EM AÇO INOX POLIDO RETA, DN 1.1/4" (31,75MM), PARA ACESSIBILIDADE (PMR/PCR), COMPRIMENTO 80CM, INSTALADO EM PAREDE, INCLUSIVE FORNECIMENTO, INSTALAÇÃO E ACESSÓRIOS PARA FIXAÇÃO</t>
  </si>
  <si>
    <t xml:space="preserve"> 11.4.26 </t>
  </si>
  <si>
    <t>BARRA DE APOIO, PARA LAVATÓRIO,FIXA, CONSTITUIDA DE BARRA LATERAL EM "U", EM AÇO INOX,  D=1 1/4", JACKWAL OU SIMILAR</t>
  </si>
  <si>
    <t xml:space="preserve"> 11.4.27 </t>
  </si>
  <si>
    <t xml:space="preserve"> CP-48445 </t>
  </si>
  <si>
    <t>EXPURGO HOSPITALAR EM AÇO INOX AISI 304, COM SIFÃO  ESPESSURA 0,8MM, ACABAMENTO ESCOVADO.</t>
  </si>
  <si>
    <t xml:space="preserve"> 11.5 </t>
  </si>
  <si>
    <t>REAPROVEITAMENTO DE ÁGUA PLUVIAL</t>
  </si>
  <si>
    <t xml:space="preserve"> 11.5.1 </t>
  </si>
  <si>
    <t xml:space="preserve"> ED-49937 </t>
  </si>
  <si>
    <t>CAIXA D´ÁGUA DE POLIETILENO, CAPACIDADE DE 1.500L, INCLUSIVE TAMPA, TORNEIRA DE BOIA, EXTRAVASOR, TUBO DE LIMPEZA E ACESSÓRIOS, EXCLUSIVE TUBULAÇÃO DE ENTRADA/SAÍDA DE ÁGUA</t>
  </si>
  <si>
    <t xml:space="preserve"> 11.5.2 </t>
  </si>
  <si>
    <t xml:space="preserve"> ED-50354 </t>
  </si>
  <si>
    <t>VÁLVULA DE RETENÇÃO HORIZONTAL OU VERTICAL, Ø 25 MM (1")</t>
  </si>
  <si>
    <t xml:space="preserve"> 11.5.3 </t>
  </si>
  <si>
    <t>LUVA COM REDUÇÃO, EM AÇO, CONEXÃO SOLDADA, DN 25 X 20 MM (1  X 3/4"), INSTALADO EM REDE DE ALIMENTAÇÃO PARA HIDRANTE - FORNECIMENTO E INSTALAÇÃO. AF_10/2020</t>
  </si>
  <si>
    <t xml:space="preserve"> 11.5.4 </t>
  </si>
  <si>
    <t xml:space="preserve"> CP-007 </t>
  </si>
  <si>
    <t>FILTRO VOLUMETRICO MODELO VF1</t>
  </si>
  <si>
    <t xml:space="preserve"> 11.5.5 </t>
  </si>
  <si>
    <t xml:space="preserve"> CP-008 </t>
  </si>
  <si>
    <t>FREIO D'ÁGUA Ø100</t>
  </si>
  <si>
    <t xml:space="preserve"> 11.5.6 </t>
  </si>
  <si>
    <t xml:space="preserve"> CP-009 </t>
  </si>
  <si>
    <t>SIFÃO LADRÃO Ø100</t>
  </si>
  <si>
    <t xml:space="preserve"> 11.5.7 </t>
  </si>
  <si>
    <t xml:space="preserve"> CP-010 </t>
  </si>
  <si>
    <t>SISTEMA AUTOMÁTICO DE REALIMENTAÇÃO 3/4" CONTENDO BÓIA AUTOMÁTICA DE NÍVEL</t>
  </si>
  <si>
    <t xml:space="preserve"> 11.5.8 </t>
  </si>
  <si>
    <t xml:space="preserve"> CP-011 </t>
  </si>
  <si>
    <t>CONJUNTO FLUTUANTE DE SUCÇÃO Ø 1"</t>
  </si>
  <si>
    <t xml:space="preserve"> 11.5.9 </t>
  </si>
  <si>
    <t xml:space="preserve"> CP-012 </t>
  </si>
  <si>
    <t>PRESSURIZADOR  (SILENCIOSO)  AUTOMÁTICO  COM  PRESSOSTATO,  POTENCIA  0,5HP  - 19mca 2.000 l/h</t>
  </si>
  <si>
    <t xml:space="preserve"> 11.5.10 </t>
  </si>
  <si>
    <t xml:space="preserve"> ED-49994 </t>
  </si>
  <si>
    <t>REGISTRO DE GAVETA, TIPO BASE, ROSCÁVEL 1.1/4" (PARA TUBO SOLDÁVEL OU PPR DN 40MM/CPVC DN 35MM), INCLUSIVE ACABAMENTO (PADRÃO POPULAR) E CANOPLA CROMADOS</t>
  </si>
  <si>
    <t xml:space="preserve"> 11.5.11 </t>
  </si>
  <si>
    <t xml:space="preserve"> 11.5.12 </t>
  </si>
  <si>
    <t xml:space="preserve"> ED-49974 </t>
  </si>
  <si>
    <t>REGISTRO DE GAVETA, TIPO BRUTO, ROSCÁVEL 1" (PARA TUBO SOLDÁVEL OU PPR DN 32MM/CPVC DN 28MM), INCLUSIVE VOLANTE PARA ACIONAMENTO</t>
  </si>
  <si>
    <t xml:space="preserve"> 11.5.13 </t>
  </si>
  <si>
    <t xml:space="preserve"> ED-50668 </t>
  </si>
  <si>
    <t>CONDUTOR DE AP DO TELHADO EM TUBO PVC ESGOTO, INCLUSIVE CONEXÕES E SUPORTES, 100 MM</t>
  </si>
  <si>
    <t xml:space="preserve"> 11.5.14 </t>
  </si>
  <si>
    <t xml:space="preserve"> ED-48669 </t>
  </si>
  <si>
    <t>FORNECIMENTO E ASSENTAMENTO DE TUBO PVC RÍGIDO, DRENAGEM/PLUVIAL, PBV - SÉRIE NORMAL, DN 100 MM (4"), INCLUSIVE CONEXÕES</t>
  </si>
  <si>
    <t xml:space="preserve"> 11.5.15 </t>
  </si>
  <si>
    <t xml:space="preserve"> ED-49962 </t>
  </si>
  <si>
    <t>RALO SEMI- HEMISFÉRICO TIPO ABACAXI D = 100 MM</t>
  </si>
  <si>
    <t xml:space="preserve"> 12 </t>
  </si>
  <si>
    <t>PCIP</t>
  </si>
  <si>
    <t xml:space="preserve"> 12.1 </t>
  </si>
  <si>
    <t xml:space="preserve"> ED-22698 </t>
  </si>
  <si>
    <t>ABRIGO EM CHAPA DE AÇO CARBONO DE SOBREPOR, PINTADO DE VERMELHO NAS DIMENSÕES (75X30X25)CM COM UMA PORTA COM VIDRO TRANSPARENTE COM A INSCRIÇÃO "INCÊNDIO", PARA EXTINTOR, FORNECIMENTO E INSTALAÇÃO, EXCLUSIVE EXTINTOR</t>
  </si>
  <si>
    <t xml:space="preserve"> 12.2 </t>
  </si>
  <si>
    <t xml:space="preserve"> ED-50193 </t>
  </si>
  <si>
    <t>EXTINTOR DE INCÊNDIO TIPO PÓ QUÍMICO 2-A:20-B:C, CAPACIDADE 6 KG</t>
  </si>
  <si>
    <t xml:space="preserve"> 12.3 </t>
  </si>
  <si>
    <t xml:space="preserve"> ED-26993 </t>
  </si>
  <si>
    <t>LUMINÁRIA DE EMERGÊNCIA AUTÔNOMA, TIPO LED COM DOIS FARÓIS, POTÊNCIA TOTAL DE 8W, FORNECIMENTO E INSTALAÇÃO</t>
  </si>
  <si>
    <t xml:space="preserve"> 12.4 </t>
  </si>
  <si>
    <t xml:space="preserve"> ED-50201 </t>
  </si>
  <si>
    <t>PLACA FOTOLUMINESCENTE "S2" OU "S3"- 380 X 190 MM (SAÍDA - DIREITA)</t>
  </si>
  <si>
    <t xml:space="preserve"> 12.5 </t>
  </si>
  <si>
    <t xml:space="preserve"> ED-50199 </t>
  </si>
  <si>
    <t>PLACA FOTOLUMINESCENTE "E5" - 300 X 300 MM</t>
  </si>
  <si>
    <t xml:space="preserve"> 13 </t>
  </si>
  <si>
    <t>REDE DE AR COMPRIMIDO</t>
  </si>
  <si>
    <t xml:space="preserve"> 13.1 </t>
  </si>
  <si>
    <t xml:space="preserve"> ED-50087 </t>
  </si>
  <si>
    <t>FORNECIMENTO E ASSENTAMENTO DE TUBO DE COBRE CLASSE "A" SEM COSTURA SOLDÁVEL, INCLUSIVE CONEXÕES E SUPORTES, D = 1/2"</t>
  </si>
  <si>
    <t xml:space="preserve"> 13.2 </t>
  </si>
  <si>
    <t xml:space="preserve"> ED-48274 </t>
  </si>
  <si>
    <t>VÁLVULA DE ESFERA EM LATÃO, DIÂMETRO DE 1/2" NPT</t>
  </si>
  <si>
    <t xml:space="preserve"> 13.3 </t>
  </si>
  <si>
    <t xml:space="preserve"> CP-017 </t>
  </si>
  <si>
    <t>POSTO DE CONSUMO COMPLETO OXIGÊMIO/VÁCUO</t>
  </si>
  <si>
    <t xml:space="preserve"> 13.4 </t>
  </si>
  <si>
    <t xml:space="preserve"> CP-018 </t>
  </si>
  <si>
    <t xml:space="preserve"> 13.5 </t>
  </si>
  <si>
    <t xml:space="preserve"> ED-48251 </t>
  </si>
  <si>
    <t>COMPRESSOR SL/100 - 120PSI -8,3 BAR 100 LIBRAS</t>
  </si>
  <si>
    <t xml:space="preserve"> 14 </t>
  </si>
  <si>
    <t>CLIMATIZAÇÃO</t>
  </si>
  <si>
    <t xml:space="preserve"> 14.1 </t>
  </si>
  <si>
    <t>TUBO DE COBRE FLEXIVEL, D = 3/8 ", E = 0,79 MM, PARA AR-CONDICIONADO/ INSTALACOES GAS RESIDENCIAIS E COMERCIAIS</t>
  </si>
  <si>
    <t xml:space="preserve"> 14.2 </t>
  </si>
  <si>
    <t xml:space="preserve"> ED-50079 </t>
  </si>
  <si>
    <t>FORNECIMENTO E ASSENTAMENTO DE TUBO PVC RÍGIDO ROSCÁVEL, ÁGUA FRIA, DN 3/4" (25 MM), INCLUSIVE CONEXÕES</t>
  </si>
  <si>
    <t xml:space="preserve"> 14.3 </t>
  </si>
  <si>
    <t xml:space="preserve"> 070233 </t>
  </si>
  <si>
    <t>VENTOKIT 80 BIVOLT</t>
  </si>
  <si>
    <t xml:space="preserve"> 14.4 </t>
  </si>
  <si>
    <t xml:space="preserve"> 070473 </t>
  </si>
  <si>
    <t>DUTO ALUMINIZADO FLEXIVEL 100mm 4""</t>
  </si>
  <si>
    <t xml:space="preserve"> 14.5 </t>
  </si>
  <si>
    <t xml:space="preserve"> IP-048 </t>
  </si>
  <si>
    <t>MANGUEIRA PVC FLEXIVEL DRENO AR CONDICIONADO</t>
  </si>
  <si>
    <t xml:space="preserve"> 15 </t>
  </si>
  <si>
    <t>COMUNICAÇÃO VISUAL</t>
  </si>
  <si>
    <t xml:space="preserve"> 15.1 </t>
  </si>
  <si>
    <t>PLACA EM CHAPA DE AÇO ESCOVADO  E = 1 MM (15X40)</t>
  </si>
  <si>
    <t xml:space="preserve"> 15.2 </t>
  </si>
  <si>
    <t>LETRA CAIXA ACM CONFORME PROJETO (ORÇAMENTO DE ACORDO COM O NOME DA UBS)</t>
  </si>
  <si>
    <t xml:space="preserve"> 16 </t>
  </si>
  <si>
    <t>CFTV</t>
  </si>
  <si>
    <t xml:space="preserve"> 16.1 </t>
  </si>
  <si>
    <t xml:space="preserve"> 16.2 </t>
  </si>
  <si>
    <t xml:space="preserve"> 16.3 </t>
  </si>
  <si>
    <t xml:space="preserve"> 16.4 </t>
  </si>
  <si>
    <t xml:space="preserve"> ED-48363 </t>
  </si>
  <si>
    <t>CABO COAXIAL RG-59-75 OHMS</t>
  </si>
  <si>
    <t xml:space="preserve"> 16.5 </t>
  </si>
  <si>
    <t xml:space="preserve"> 068061 </t>
  </si>
  <si>
    <t>REDE DE FIOS E CABOS PARA SONORIZACAO</t>
  </si>
  <si>
    <t xml:space="preserve"> 17 </t>
  </si>
  <si>
    <t>MOBILIÁRIO</t>
  </si>
  <si>
    <t xml:space="preserve"> 17.1 </t>
  </si>
  <si>
    <t>BALCÃO DA RECEPÇÃO - CONFORME PROJETO</t>
  </si>
  <si>
    <t xml:space="preserve"> 17.1.1 </t>
  </si>
  <si>
    <t xml:space="preserve"> 17.1.2 </t>
  </si>
  <si>
    <t xml:space="preserve"> ED-48233 </t>
  </si>
  <si>
    <t>ALVENARIA DE VEDAÇÃO COM TIJOLO CERÂMICO FURADO, ESP. 19CM, PARA REVESTIMENTO, INCLUSIVE ARGAMASSA PARA ASSENTAMENTO</t>
  </si>
  <si>
    <t xml:space="preserve"> 17.1.3 </t>
  </si>
  <si>
    <t xml:space="preserve"> ED-50730 </t>
  </si>
  <si>
    <t>CHAPISCO COM ARGAMASSA, TRAÇO 1:2:3 (CIMENTO, AREIA E PEDRISCO), APLICADO COM COLHER, ESP. 5MM, PREPARO MECÂNICO</t>
  </si>
  <si>
    <t xml:space="preserve"> 17.1.4 </t>
  </si>
  <si>
    <t xml:space="preserve"> 17.1.5 </t>
  </si>
  <si>
    <t xml:space="preserve"> 17.1.6 </t>
  </si>
  <si>
    <t xml:space="preserve"> ED-50754 </t>
  </si>
  <si>
    <t>REVESTIMENTO COM PORCELANATO APLICADO EM PISO, ACABAMENTO POLÍDO, AMBIENTE INTERNO, PADRÃO EXTRA, BORDA RETIFICADA, DIMENSÃO DA PEÇA (60X60CM), ASSENTAMENTO COM ARGAMASSA INDUSTRIALIZADA, INCLUSIVE REJUNTAMENTO</t>
  </si>
  <si>
    <t xml:space="preserve"> 17.1.7 </t>
  </si>
  <si>
    <t xml:space="preserve"> ED-21575 </t>
  </si>
  <si>
    <t>BANCADA EM GRANITO, COR CINZA ANDORINHA, ESP. 2CM, ACABAMENTO POLIDO, EXCLUSIVE RODABANCADA, TESTEIRA E FURO EM BACANDA, INCLUSIVE POLIMENTO DE</t>
  </si>
  <si>
    <t xml:space="preserve"> 17.1.8 </t>
  </si>
  <si>
    <t>REVESTIMENTO EM MDF - Conforme projeto</t>
  </si>
  <si>
    <t xml:space="preserve"> 18 </t>
  </si>
  <si>
    <t>DIVERSOS E LIMPEZA</t>
  </si>
  <si>
    <t xml:space="preserve"> 18.1 </t>
  </si>
  <si>
    <t>DIVERSOS</t>
  </si>
  <si>
    <t xml:space="preserve"> 18.2 </t>
  </si>
  <si>
    <t xml:space="preserve"> ED-51150 </t>
  </si>
  <si>
    <t>ESPELHO CRISTAL, DIMENSÃO (60X90)CM, COM ESP. 4MM, EM ACABAMENTO LAPIDADO, INCLUSIVE FIXAÇÃO COM PARAFUSO TIPO FINESSON, FORNECIMENTO E INSTALAÇÃO</t>
  </si>
  <si>
    <t xml:space="preserve"> 18.3 </t>
  </si>
  <si>
    <t xml:space="preserve"> ED-15448 </t>
  </si>
  <si>
    <t>BANCO EM CONCRETO APARENTE, TIPO-2, PADRÃO SEE-MG, SEM ENCOSTO, POLIDO COM ACABAMENTO EM VERNIZ, ESP. 5CM, COMPRIMENTO 150CM, LARGURA 40CM, ALTURA 45CM, INCLUSIVE CORTE NO PISO PARA FIXAÇÃO COM CONCRETO NÃO ESTRUTURAL, PREPARADO EM OBRA COM BETONEIRA, COM FCK 15 MPA</t>
  </si>
  <si>
    <t xml:space="preserve"> 18.4 </t>
  </si>
  <si>
    <t xml:space="preserve"> ED-50437 </t>
  </si>
  <si>
    <t>PLANTIO DE GRAMA ESMERALDA EM PLACAS, INCLUSIVE TERRA VEGETAL E CONSERVAÇÃO POR TRINTA (30) DIAS</t>
  </si>
  <si>
    <t xml:space="preserve"> 18.5 </t>
  </si>
  <si>
    <t>ESCADA MARINHEIRO COM GUARDA-CORPO, L=45CM, EXECUTADA EM BARRAS CHATA GALVANIZADA 1 1/4" X 5/16", E GUARDA CORPO D=65CM EM BARRA CHATA GALV.D=1"X1/8", SENDO DEGRAUS EM BARRA RED. D=5/8", ESPAÇADOS DE 30CM, INCLUSIVE LIXAMENTO E PINTURA, CONF.PROJETO</t>
  </si>
  <si>
    <t xml:space="preserve"> 18.6 </t>
  </si>
  <si>
    <t xml:space="preserve"> ED-50266 </t>
  </si>
  <si>
    <t>LIMPEZA FINAL PARA ENTREGA DA OBRA</t>
  </si>
  <si>
    <t xml:space="preserve"> 18.7 </t>
  </si>
  <si>
    <t xml:space="preserve"> ED-51125 </t>
  </si>
  <si>
    <t>TRANSPORTE DE MATERIAL DEMOLIDO EM CAÇAMBA, EXCLUSIVE CARGA MANUAL OU MECÂNICA</t>
  </si>
  <si>
    <t xml:space="preserve"> 19 </t>
  </si>
  <si>
    <t>ADMINISTRAÇÃO LOCAL</t>
  </si>
  <si>
    <t xml:space="preserve"> 19.1 </t>
  </si>
  <si>
    <t>TOTAL</t>
  </si>
  <si>
    <t>'</t>
  </si>
  <si>
    <t>ONERADO (  ) DESONERADO (X)</t>
  </si>
  <si>
    <t>ED-29231</t>
  </si>
  <si>
    <t>TRANSPORTE DE MATERIAL DE QUALQUER NATUREZA EM CAMINHÃO, DISTÂNCIA MAIOR QUE 2KM E MENOR OU IGUAL A 5KM, DENTRO DO PERÍMETRO URBANO, EXCLUSIVE CARGA, INCLUSIVE DESCARGA</t>
  </si>
  <si>
    <t>S13034</t>
  </si>
  <si>
    <t>S08258</t>
  </si>
  <si>
    <t>S11732</t>
  </si>
  <si>
    <t>S11944</t>
  </si>
  <si>
    <t>S11445</t>
  </si>
  <si>
    <t>S03296</t>
  </si>
  <si>
    <t>S00748</t>
  </si>
  <si>
    <t>S12576</t>
  </si>
  <si>
    <t>S08221</t>
  </si>
  <si>
    <t>S12585</t>
  </si>
  <si>
    <t>S13179</t>
  </si>
  <si>
    <t>S12484</t>
  </si>
  <si>
    <t>068213</t>
  </si>
  <si>
    <t>059252</t>
  </si>
  <si>
    <t>059442</t>
  </si>
  <si>
    <t>S08362</t>
  </si>
  <si>
    <t>S10093</t>
  </si>
  <si>
    <t>S10090</t>
  </si>
  <si>
    <t>S09048</t>
  </si>
  <si>
    <t>S12140</t>
  </si>
  <si>
    <t>S13116</t>
  </si>
  <si>
    <t xml:space="preserve"> CP-020 </t>
  </si>
  <si>
    <t xml:space="preserve"> CP-055 </t>
  </si>
  <si>
    <t xml:space="preserve"> CP-052 </t>
  </si>
  <si>
    <t>I10084</t>
  </si>
  <si>
    <t>SECRETARIA DE ESTADO DE SAÚDE</t>
  </si>
  <si>
    <t>DATA:</t>
  </si>
  <si>
    <t>DEMONSTRATIVO DO BDI - COM DESONERAÇÃO - OBRA DE EDIFICAÇÃO</t>
  </si>
  <si>
    <t>BDI (CONFORME ACÓRDÃO Nº 2622/13 e LEI Nº 13.161 DE 31/08/15)</t>
  </si>
  <si>
    <t>DISCRIMINAÇÃO DAS PARCELAS</t>
  </si>
  <si>
    <t>CONSTRUÇÃO DE EDIFÍCIOS</t>
  </si>
  <si>
    <t xml:space="preserve"> INTERVALO DE REFERÊNCIA  DO ACÓRDÃO 2622/2013 DO TCU</t>
  </si>
  <si>
    <t>DIFERENCIADO</t>
  </si>
  <si>
    <t>CUSTO DIRETO</t>
  </si>
  <si>
    <t>CD</t>
  </si>
  <si>
    <t>ADMINISTRAÇÃO CENTRAL</t>
  </si>
  <si>
    <t>AC</t>
  </si>
  <si>
    <t>De 3,00 % até 5,5%</t>
  </si>
  <si>
    <t>LUCRO BRUTO</t>
  </si>
  <si>
    <t>L</t>
  </si>
  <si>
    <t>De 6,16 % até 8,96%</t>
  </si>
  <si>
    <t>DESPESAS FINANCEIRAS</t>
  </si>
  <si>
    <t>DF</t>
  </si>
  <si>
    <t>De 0,59 % até 1,39%</t>
  </si>
  <si>
    <t>SEGUROS, GARANTIAS E RISCO</t>
  </si>
  <si>
    <t>SEGUROS + GARANTIAS</t>
  </si>
  <si>
    <t>S</t>
  </si>
  <si>
    <t>De 0,80 % até 1,00%</t>
  </si>
  <si>
    <t>RISCO(*)</t>
  </si>
  <si>
    <t>R</t>
  </si>
  <si>
    <t>De 0,97 % até 1,27%</t>
  </si>
  <si>
    <t>TRIBUTOS</t>
  </si>
  <si>
    <t>I</t>
  </si>
  <si>
    <t>PV</t>
  </si>
  <si>
    <t>ISS</t>
  </si>
  <si>
    <t>-</t>
  </si>
  <si>
    <t>De 2,0 % até 5,0%</t>
  </si>
  <si>
    <t>PIS</t>
  </si>
  <si>
    <t>COFINS</t>
  </si>
  <si>
    <t>CPRB</t>
  </si>
  <si>
    <t>INSS</t>
  </si>
  <si>
    <t> </t>
  </si>
  <si>
    <t>FÓRMULA DO BDI</t>
  </si>
  <si>
    <t>(1 + (AC + S + G + R)) x (1 + DF) x  (1 + L)</t>
  </si>
  <si>
    <t>(1 - (I + CPRB))</t>
  </si>
  <si>
    <t>BDI (NUMERADOR)</t>
  </si>
  <si>
    <t>BDI (DENOMINADOR)</t>
  </si>
  <si>
    <t>BDI</t>
  </si>
  <si>
    <t>OBSERVAÇÕES</t>
  </si>
  <si>
    <t>Fonte: Tabela SEINFRA - janeiro/2023 - Com desoneração</t>
  </si>
  <si>
    <t>UBS PADRÃO SES TIPO I e II ALVENARIA</t>
  </si>
  <si>
    <t>SINAPI - 04/2023 -  MG com Desoneração</t>
  </si>
  <si>
    <t>ORSE - 03/2023 - SE Desonerado</t>
  </si>
  <si>
    <t>SETOP - 01/2023 - MG-Região Norte Desonerado</t>
  </si>
  <si>
    <t>Tipo</t>
  </si>
  <si>
    <t>Composição</t>
  </si>
  <si>
    <t>ED-</t>
  </si>
  <si>
    <t>Composição Auxiliar</t>
  </si>
  <si>
    <t xml:space="preserve"> ED-48306 </t>
  </si>
  <si>
    <t>ARGAMASSA, TRAÇO 1:7 (CIMENTO E AREIA), PREPARO MECÂNICO</t>
  </si>
  <si>
    <t xml:space="preserve"> ED-50381 </t>
  </si>
  <si>
    <t>PEDREIRO COM ENCARGOS COMPLEMENTARES</t>
  </si>
  <si>
    <t>H</t>
  </si>
  <si>
    <t xml:space="preserve"> ED-50367 </t>
  </si>
  <si>
    <t>SERVENTE COM ENCARGOS COMPLEMENTARES</t>
  </si>
  <si>
    <t>ED-50171</t>
  </si>
  <si>
    <t>IMPERMEABILIZAÇÃO POR CRISTALIZAÇÃO</t>
  </si>
  <si>
    <t/>
  </si>
  <si>
    <t>Insumo</t>
  </si>
  <si>
    <t xml:space="preserve"> IP-034 </t>
  </si>
  <si>
    <t>TIJOLO ECOLÓGICO</t>
  </si>
  <si>
    <t>Material</t>
  </si>
  <si>
    <t>ACO CA-50, 8,0 MM, VERGALHAO</t>
  </si>
  <si>
    <t>KG</t>
  </si>
  <si>
    <t>GRAUTE CIMENTICIO PARA USO GERAL</t>
  </si>
  <si>
    <t xml:space="preserve"> ED-28779 </t>
  </si>
  <si>
    <t>CANTONEIRA COM ABAS DESIGUAIS (SÉRIE: MÉTRICA|MATERIAL: AÇO|DIMENSÕES: 13X30MM|ESPESSURA: 3/16" OU 4,76MM|MASSA LINEAR: 0,18KG/M) - FORNECIMENTO, EXCLUSIVE</t>
  </si>
  <si>
    <t xml:space="preserve"> ED-50376 </t>
  </si>
  <si>
    <t>GESSEIRO COM ENCARGOS COMPLEMENTARES</t>
  </si>
  <si>
    <t xml:space="preserve"> ED-50380 </t>
  </si>
  <si>
    <t>MONTADOR COM ENCARGOS COMPLEMENTARES</t>
  </si>
  <si>
    <t xml:space="preserve"> ED-28780 </t>
  </si>
  <si>
    <t>PERFIL "C" DOBRADO DE CHAPA (MATERIAL: AÇO | DIMENSÕES: 46X18MM|ESPESSURA: 0,5MM|MASSA LINEAR: 0,37KG/M) - FORNECIMENTO, EXCLUSIVE SERVIÇO DE MONTAGEM/</t>
  </si>
  <si>
    <t>Equipamento</t>
  </si>
  <si>
    <t xml:space="preserve"> MATED-8133 </t>
  </si>
  <si>
    <t>FITA MICROPERFURADA ( LARGURA: 5CM|APLICAÇÃO: TRATAMENTO DE JUNTA EM CHAPA DE GESSO PARA ACARTONADO)</t>
  </si>
  <si>
    <t>m</t>
  </si>
  <si>
    <t xml:space="preserve"> MATED-8134 </t>
  </si>
  <si>
    <t>MASSA DE REJUNTE ( APLICAÇÃO: CHAPA DE GESSO ACARTONADO)</t>
  </si>
  <si>
    <t xml:space="preserve"> MATED-8137 </t>
  </si>
  <si>
    <t>PARAFUSO (ROSCA: AUTO ATARRAXANTE|CABEÇA: LENTILHA|MATERIAL: AÇO| ACABAMENTO: ZINCADO| COMPRIMENTO: 9,5MM| DIAMETRO: 4,2MM| APLICAÇÃO: CHAPA DE GESSO ACARTONADO)</t>
  </si>
  <si>
    <t>un</t>
  </si>
  <si>
    <t xml:space="preserve"> MATED-8135 </t>
  </si>
  <si>
    <t>PARAFUSO (ROSCA: AUTO ATARRAXANTE|CABEÇA: TROMBETA|MATERIAL: AÇO| ACABAMENTO: FOSFATIZADO| COMPRIMENTO: 25MM| DIÂMETRO: 3,5MM| APLICAÇÃO: CHAPA DE GESSO ACARTONADO)</t>
  </si>
  <si>
    <t xml:space="preserve"> MATED-17987 </t>
  </si>
  <si>
    <t>PINO LISO (MEDIDAS: 1/ 4"X28MM|MATERIAL: AÇO| ARRUELA: CÔNICA)</t>
  </si>
  <si>
    <t xml:space="preserve"> MATED-28771 </t>
  </si>
  <si>
    <t>PRESILHA REGULADORA PARA PERFIL (MATERIAL: AÇO GALVANIZADO| LARGURA: 43MM|ESPESSURA : 0,95MM|COMPRIMENTO*: 114MM)*VALORES REFERENCIAIS APROXIMADOS</t>
  </si>
  <si>
    <t xml:space="preserve"> MATED-28781 </t>
  </si>
  <si>
    <t>TIRANTE (MATERIAL: AÇO GALVANIZADO|NÚMERO: 10| DIÂMETRO*: 4,19MM| COMPRIMENTO: 50CM)* VALORES REFERENCIAIS APROXIMADOS</t>
  </si>
  <si>
    <t xml:space="preserve"> MATED-28782 </t>
  </si>
  <si>
    <t>UNIÃO (MATERIAL: AÇO GALVANIZADO|LARGURA: 40MM|COMPRIMENTO: 90MM| ESPESSURA: 0,5MM| APLICAÇÃO: PERFIL CANALETA "C")</t>
  </si>
  <si>
    <t>PLACA / CHAPA DE GESSO ACARTONADO, RESISTENTE A UMIDADE (RU), COR VERDE, E = 12,5 MM, 1200 X 1800 MM (L X C)</t>
  </si>
  <si>
    <t>S10549</t>
  </si>
  <si>
    <t>ENCARGOS COMPLEMENTARES - SERVENTE</t>
  </si>
  <si>
    <t>Provisórios</t>
  </si>
  <si>
    <t xml:space="preserve">S10551 </t>
  </si>
  <si>
    <t>ENCARGOS COMPLEMENTARES - CARPINTEIRO</t>
  </si>
  <si>
    <t>U</t>
  </si>
  <si>
    <t>I00848</t>
  </si>
  <si>
    <t>DOBRADIÇA FERRO GALVANIZADO 3" X 3" SEM ANEIS UN</t>
  </si>
  <si>
    <t>I02062</t>
  </si>
  <si>
    <t>BARRA DE APOIO, RETA, FIXA, EM AÇO INOX, L=40CM, D=1 1/4" - JACKWAL OU SIMILAR UN</t>
  </si>
  <si>
    <t>I06641</t>
  </si>
  <si>
    <t>CHAPA DE ALUMÍNIO 1MM - DIMENSÃO 2,00 X 1,00 M M2</t>
  </si>
  <si>
    <t>AREIA MEDIA - POSTO JAZIDA/FORNECEDOR (RETIRADO NA JAZIDA, SEM TRANSPORTE)</t>
  </si>
  <si>
    <t>CARPINTEIRO DE FORMAS (HORISTA)</t>
  </si>
  <si>
    <t>Mão de Obra</t>
  </si>
  <si>
    <t>CIMENTO PORTLAND COMPOSTO CP II-32</t>
  </si>
  <si>
    <t>PREGO DE ACO POLIDO COM CABECA 18 X 30 (2 3/4 X 10)</t>
  </si>
  <si>
    <t>SERVENTE DE OBRAS</t>
  </si>
  <si>
    <t xml:space="preserve"> ED-29455 </t>
  </si>
  <si>
    <t>ASSENTAMENTO DE ESQUADRIA DE ALUMÍNIO, INCLUSIVE FIXAÇÃO DO CONTRAMARCO, EXCLUSIVE FORNECIMENTO DA ESQUADRIA</t>
  </si>
  <si>
    <t>CONTRAMARCO DE ALUMÍNIO, FIXAÇÃO COM ARGAMASSA - FORNECIMENTO E INSTALAÇÃO. AF_12/2019</t>
  </si>
  <si>
    <t>ESQV - ESQUADRIAS/FERRAGENS/VIDROS</t>
  </si>
  <si>
    <t xml:space="preserve"> ED-51158 </t>
  </si>
  <si>
    <t>VIDRO TEMPERADO TRANSPARENTE INCOLOR, ESP. 6MM, INCLUSIVE FIXAÇÃO E VEDAÇÃO COM GUARNIÇÃO/GAXETA DE BORRACHA NEOPRENE, FORNECIMENTO E INSTALAÇÃO, EXCLUSIVE CAIXILHO/PERFIL</t>
  </si>
  <si>
    <t>SEDI - SERVIÇOS DIVERSOS</t>
  </si>
  <si>
    <t>VIDRACEIRO COM ENCARGOS COMPLEMENTARES</t>
  </si>
  <si>
    <t>CONJ. DE FERRAGENS PARA PORTA DE VIDRO TEMPERADO, EM ZAMAC CROMADO, CONTEMPLANDO DOBRADICA INF., DOBRADICA SUP., PIVO PARA DOBRADICA INF., PIVO PARA DOBRADICA SUP., FECHADURA CENTRAL EM ZAMC. CROMADO, CONTRA FECHADURA DE PRESSAO</t>
  </si>
  <si>
    <t>VIDRO TEMPERADO INCOLOR PARA PORTA DE ABRIR, E = 10 MM (SEM FERRAGENS E SEM COLOCACAO)</t>
  </si>
  <si>
    <t>MOLA HIDRAULICA DE PISO, PARA PORTAS DE ATE 1100 MM E PESO DE ATE 120 KG, COM CORPO EM ACO INOX</t>
  </si>
  <si>
    <t xml:space="preserve"> 88316 </t>
  </si>
  <si>
    <t xml:space="preserve"> 88325 </t>
  </si>
  <si>
    <t xml:space="preserve"> 00003104 </t>
  </si>
  <si>
    <t xml:space="preserve"> 00005031 </t>
  </si>
  <si>
    <t xml:space="preserve"> 00011499 </t>
  </si>
  <si>
    <t>ASTU - ASSENTAMENTO DE TUBOS E PECAS</t>
  </si>
  <si>
    <t xml:space="preserve"> IP-033 </t>
  </si>
  <si>
    <t>PELE DE VIDRO</t>
  </si>
  <si>
    <t>Serviços</t>
  </si>
  <si>
    <t xml:space="preserve"> ED-48946 </t>
  </si>
  <si>
    <t>CABO DE COBRE FLEXÍVEL, CLASSE 5, ISOLAMENTO TIPO LSHF/ATOX, NÃO HALOGENADO, ANTICHAMA, TERMOPLÁSTICO, UNIPOLAR, SEÇÃO 1,5 MM2, 70°C, 450/750V</t>
  </si>
  <si>
    <t xml:space="preserve"> ED-49187 </t>
  </si>
  <si>
    <t>CAIXA DE LIGAÇÃO/PASSAGEM EM PVC RÍGIDO PARA ELETRODUTO, DIMENSÕES 4"X2", EMBUTIDA EM ALVENARIA - FORNECIMENTO E INSTALAÇÃO</t>
  </si>
  <si>
    <t xml:space="preserve"> ED-49413 </t>
  </si>
  <si>
    <t>ELETRODUTO FLEXÍVEL CORRUGADO, PVC, ANTI-CHAMA, DN 20MM (1/2"), APLICADO EM ALVENARIA, INCLUSIVE RASGO</t>
  </si>
  <si>
    <t xml:space="preserve"> ED-50704 </t>
  </si>
  <si>
    <t>ENCHIMENTO DE RASGO EM ALVENARIA/CONCRETO COM ARGAMASSA, DIÂMETROS DE 15MM A 25MM (1/2" A 1"), INCLUSIVE ARGAMASSA, TRAÇO 1:2:8 (CIMENTO, CAL E AREIA), PREPARO MECÂNICO</t>
  </si>
  <si>
    <t xml:space="preserve"> ED-15737 </t>
  </si>
  <si>
    <t>CONJUNTO DE UM (1) INTERRUPTOR INTERMEDIÁRIO, CORRENTE 10A, TENSÃO 250V, (10A-250V), COM PLACA 4"X2" DE UM (1) POSTO, INCLUSIVE FORNECIMENTO, INSTALAÇÃO, SUPORTE, MÓDULO E PLACA</t>
  </si>
  <si>
    <t xml:space="preserve"> ED-15736 </t>
  </si>
  <si>
    <t>CONJUNTO DE UM (1) INTERRUPTOR PARALELO, CORRENTE 10A, TENSÃO 250V, (10A-250V), COM PLACA 4"X2" DE UM (1) POSTO, INCLUSIVE FORNECIMENTO, INSTALAÇÃO, SUPORTE, MÓDULO E PLACA</t>
  </si>
  <si>
    <t xml:space="preserve"> ED-15740 </t>
  </si>
  <si>
    <t>CONJUNTO DE DOIS (2) INTERRUPTORES BIPOLAR SIMPLES, CORRENTE 10A, TENSÃO 250V, (10A-250V), COM PLACA 4"X2" DE DOIS (2) POSTOS, INCLUSIVE FORNECIMENTO, INSTALAÇÃO, SUPORTE, MÓDULO E PLACA</t>
  </si>
  <si>
    <t xml:space="preserve"> ED-15743 </t>
  </si>
  <si>
    <t>CONJUNTO DE UM (1) INTERRUPTOR SIMPLES, CORRENTE 10A, TENSÃO 250V, (10A-250V) E UM (1) INTERRUPTOR PARALELO, CORRENTE 10A, TENSÃO 250V, (10A-250V), COM PLACA 4"X2" DE DOIS (2) POSTOS, INCLUSIVE FORNECIMENTO, INSTALAÇÃO, SUPORTE, MÓDULO E PLACA</t>
  </si>
  <si>
    <t xml:space="preserve"> ED-15787 </t>
  </si>
  <si>
    <t>CONJUNTO DE DOIS (2) INTERRUPTORES SIMPLES, CORRENTE 10A, TENSÃO 250V, (10A-250V) E DOIS (2) INTERRUPTORES PARALELOS, CORRENTE 10A, TENSÃO 250V, (10A-250V), COM PLACA 4"X4" DE QUATRO (4) POSTOS, INCLUSIVE FORNECIMENTO, INSTALAÇÃO, SUPORTE, MÓDULO E PLACA</t>
  </si>
  <si>
    <t>INEL - INSTALAÇÃO ELÉTRICA/ELETRIFICAÇÃO E ILUMINAÇÃO EXTERNA</t>
  </si>
  <si>
    <t>RASGO EM ALVENARIA PARA ELETRODUTOS COM DIAMETROS MENORES OU IGUAIS A 40 MM. AF_05/2015</t>
  </si>
  <si>
    <t>INHI - INSTALAÇÕES HIDROS SANITÁRIAS</t>
  </si>
  <si>
    <t>QUEBRA EM ALVENARIA PARA INSTALAÇÃO DE CAIXA DE TOMADA (4X4 OU 4X2). AF_05/2015</t>
  </si>
  <si>
    <t>CHUMBAMENTO LINEAR EM ALVENARIA PARA RAMAIS/DISTRIBUIÇÃO COM DIÂMETROS MENORES OU IGUAIS A 40 MM. AF_05/2015</t>
  </si>
  <si>
    <t>ELETRODUTO FLEXÍVEL CORRUGADO REFORÇADO, PVC, DN 25 MM (3/4"), PARA CIRCUITOS TERMINAIS, INSTALADO EM PAREDE - FORNECIMENTO E INSTALAÇÃO. AF_12/2015</t>
  </si>
  <si>
    <t>CABO DE COBRE FLEXÍVEL ISOLADO, 4 MM², ANTI-CHAMA 450/750 V, PARA CIRCUITOS TERMINAIS - FORNECIMENTO E INSTALAÇÃO. AF_12/2015</t>
  </si>
  <si>
    <t>CAIXA RETANGULAR 4" X 2" MÉDIA (1,30 M DO PISO), PVC, INSTALADA EM PAREDE - FORNECIMENTO E INSTALAÇÃO. AF_12/2015</t>
  </si>
  <si>
    <t>TOMADA ALTA DE EMBUTIR (1 MÓDULO), 2P+T 20 A, INCLUINDO SUPORTE E PLACA - FORNECIMENTO E INSTALAÇÃO. AF_12/2015</t>
  </si>
  <si>
    <t>PONTO DE EMBUTIR PARA UMA (2) TOMADAS PADRÃO, TRÊS (3) POLOS (2P+T/10A-250V), COM PLACA 4"X2" DE DOIS (2) POSTOS,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</si>
  <si>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 xml:space="preserve"> ED-15755 </t>
  </si>
  <si>
    <t>CONJUNTO DE DUAS (2) TOMADAS PADRÃO, TRÊS (3) POLOS, CORRENTE 10A, TENSÃO 250V, (2P+T/10A-250V), COM PLACA 4"X2" DE DOIS (2) POSTOS, INCLUSIVE FORNECIMENTO, INSTALAÇÃO, SUPORTE, MÓDULO E PLACA</t>
  </si>
  <si>
    <t xml:space="preserve"> 90447 </t>
  </si>
  <si>
    <t xml:space="preserve"> 90456 </t>
  </si>
  <si>
    <t xml:space="preserve"> 90466 </t>
  </si>
  <si>
    <t xml:space="preserve"> 91855 </t>
  </si>
  <si>
    <t xml:space="preserve"> 91928 </t>
  </si>
  <si>
    <t xml:space="preserve"> 91940 </t>
  </si>
  <si>
    <t>TOMADA BAIXA DE EMBUTIR (2 MÓDULOS), 2P+T 20 A, INCLUINDO SUPORTE E PLACA - FORNECIMENTO E INSTALAÇÃO. AF_12/2015</t>
  </si>
  <si>
    <t>Atividade Auxiliar</t>
  </si>
  <si>
    <t>CABO DE COBRE FLEXÍVEL ISOLADO, 2,5 MM², ANTI-CHAMA 0,6/1,0 KV, PARA CIRCUITOS TERMINAIS - FORNECIMENTO E INSTALAÇÃO. AF_12/2015</t>
  </si>
  <si>
    <t>ED-15792</t>
  </si>
  <si>
    <t>CONJUNTO DE UMA (1) TOMADA PADRÃO, TRÊS (3) POLOS, CORRENTE 10A, TENSÃO 250V, (2P+T/10A-250V) E UMA (1) TOMADA PADRÃO, TRÊS (3) POLOS, CORRENTE 20A, TENSÃO 250V, (2P+T/20A-250V), COM PLACA 4"X4" DE DOIS (2) POSTOS, INCLUSIVE FORNECIMENTO, INSTALAÇÃO, SUPORTE, MÓDULO E PLACA</t>
  </si>
  <si>
    <t>ARGAMASSA TRAÇO 1:1:6 (EM VOLUME DE CIMENTO, CAL E AREIA MÉDIA ÚMIDA) PARA EMBOÇO/MASSA ÚNICA/ASSENTAMENTO DE ALVENARIA DE VEDAÇÃO, PREPARO MANUAL. AF_08/2019</t>
  </si>
  <si>
    <t>AUXILIAR DE ELETRICISTA COM ENCARGOS COMPLEMENTARES</t>
  </si>
  <si>
    <t>ELETRICISTA COM ENCARGOS COMPLEMENTARES</t>
  </si>
  <si>
    <t xml:space="preserve"> ED-50362 </t>
  </si>
  <si>
    <t>AJUDANTE DE ELETRICISTA COM ENCARGOS COMPLEMENTARES</t>
  </si>
  <si>
    <t xml:space="preserve"> ED-50373 </t>
  </si>
  <si>
    <t>PARAFUSO, AUTO ATARRACHANTE, CABECA CHATA, FENDA SIMPLES, 1/4 (6,35 MM) X 25 MM</t>
  </si>
  <si>
    <t>CENTO</t>
  </si>
  <si>
    <t>CONDULETE METÁLICO REDONDO DO TIPO MÚLTIPLO COM TAMPA DE UM FURO Ø3/4"</t>
  </si>
  <si>
    <t xml:space="preserve"> ED-50707 </t>
  </si>
  <si>
    <t>RASGO EM ALVENARIA PARA PASSAGEM DE ELETRODUTO/TUBULAÇÃO, DIÂMETROS DE 15MM A 25MM (1/2" A 1"), EXCLUSIVE ENCHIMENTO</t>
  </si>
  <si>
    <t xml:space="preserve"> CP-014 </t>
  </si>
  <si>
    <t>FORNECIMENTO E ASSENTAMENTO DE TUBO PVC RÍGIDO SOLDÁVEL, ÁGUA FRIA, DN 25 MM (3/4"), INCLUSIVE CONEXÕES</t>
  </si>
  <si>
    <t xml:space="preserve"> CP-016 </t>
  </si>
  <si>
    <t>FORNECIMENTO E ASSENTAMENTO DE TUBO PVC RÍGIDO SOLDÁVEL, ÁGUA FRIA, DN 50 MM (1 1/2"), INCLUSIVE CONEXÕES</t>
  </si>
  <si>
    <t xml:space="preserve"> ED-50363 </t>
  </si>
  <si>
    <t>AJUDANTE DE BOMBEIRO/ENCANADOR COM ENCARGOS COMPLEMENTARES</t>
  </si>
  <si>
    <t xml:space="preserve"> ED-50374 </t>
  </si>
  <si>
    <t>BOMBEIRO/ENCANADOR COM ENCARGOS COMPLEMENTARES</t>
  </si>
  <si>
    <t xml:space="preserve"> MATED-11624 </t>
  </si>
  <si>
    <t>FITA DE VEDAÇÃO PARA TUBOS E CONEXÕES ROSCÁVEIS (LARGURA: 12 MM)</t>
  </si>
  <si>
    <t xml:space="preserve"> IP-046 </t>
  </si>
  <si>
    <t xml:space="preserve">CHUVEIRO ACESSÍVEL </t>
  </si>
  <si>
    <t xml:space="preserve"> ED-49848 </t>
  </si>
  <si>
    <t>ADAPTADOR SOLDÁVEL DE PVC MARROM COM FLANGES E ANEL PARA CAIXA DÁGUA Ø 50 MM X 1 1/2"</t>
  </si>
  <si>
    <t xml:space="preserve"> ED-50303 </t>
  </si>
  <si>
    <t>TORNEIRA DE BOIA, TIPO ROSCÁVEL 1/2", EXCLUSIVE ADAPTADOR SOLDÁVEL DE PVC COM FLANGES E ANEL PARA CAIXA DÁGUA</t>
  </si>
  <si>
    <t xml:space="preserve"> S10554</t>
  </si>
  <si>
    <t>ENCARGOS COMPLEMENTARES - ENCANADOR</t>
  </si>
  <si>
    <t>S10576</t>
  </si>
  <si>
    <t>ENCARGOS COMPLEMENTARES - AJUDANTE PRATICO</t>
  </si>
  <si>
    <t>I00981</t>
  </si>
  <si>
    <t>FITA VEDA ROSCA 18MM M</t>
  </si>
  <si>
    <t>I13988</t>
  </si>
  <si>
    <t>SIFÃO  PARA EXPURGO PALMETAL OU SIMILAR</t>
  </si>
  <si>
    <t>AUXILIAR DE ENCANADOR OU BOMBEIRO HIDRAULICO (HORISTA)</t>
  </si>
  <si>
    <t>ENCANADOR OU BOMBEIRO HIDRAULICO (HORISTA)</t>
  </si>
  <si>
    <t xml:space="preserve">I13989 </t>
  </si>
  <si>
    <t xml:space="preserve">FUNIL EXPURGO HOSPITALAR DE AÇO INOX 304  290X300MM E= 0,8MM SEM MESA PARA EMBUTIR - MIRNOX OU SIMILAR </t>
  </si>
  <si>
    <t xml:space="preserve"> MATED-11613 </t>
  </si>
  <si>
    <t>ADESIVO PARA TUBO DE PVC  RÍGIDO</t>
  </si>
  <si>
    <t xml:space="preserve"> MATED-11589 </t>
  </si>
  <si>
    <t>SOLUÇÃO LIMPADORA PARA PVC RÍGIDO</t>
  </si>
  <si>
    <t xml:space="preserve"> IP-003 </t>
  </si>
  <si>
    <t xml:space="preserve"> IP-004 </t>
  </si>
  <si>
    <t>FREIO DE ÁGUA</t>
  </si>
  <si>
    <t xml:space="preserve"> IP-005 </t>
  </si>
  <si>
    <t>SIFÃO LADRÃO</t>
  </si>
  <si>
    <t xml:space="preserve"> IP-006 </t>
  </si>
  <si>
    <t xml:space="preserve"> IP-007 </t>
  </si>
  <si>
    <t xml:space="preserve"> IP-009 </t>
  </si>
  <si>
    <t xml:space="preserve"> IP-011 </t>
  </si>
  <si>
    <t>POSTO DE CONSUMO DE O² PARA REDE CANALIZADA DE OXIGENIO</t>
  </si>
  <si>
    <t xml:space="preserve"> IP-012 </t>
  </si>
  <si>
    <t xml:space="preserve"> IP-055 </t>
  </si>
  <si>
    <t>LETRA CAIXA EM ACM CONFORME PROJETO</t>
  </si>
  <si>
    <t>PARE - PAREDES/PAINEIS</t>
  </si>
  <si>
    <t>Composições Auxiliares</t>
  </si>
  <si>
    <t xml:space="preserve"> MATED-11262 </t>
  </si>
  <si>
    <t>ESTOPA DE ALGODÃO</t>
  </si>
  <si>
    <t xml:space="preserve"> MATED-8598 </t>
  </si>
  <si>
    <t>LIXA D'AGUA EM FOLHA ( GRÃO: 100|DIMENSÃO: 225X275MM)</t>
  </si>
  <si>
    <t>TUBO PVC, SOLDAVEL, DE 25 MM, AGUA FRIA (NBR-5648)</t>
  </si>
  <si>
    <t>JANELA EM ALUMÍNIO DE CORRER COM 2 FOLHAS, LINHA 25/SUPREMA, ACABAMENTO ANODIZADO NATURAL, INCLUSIVE PERFIS, VIDRO 6MM E INSTALAÇÃO, EXCLUSIVE FERRAGENS PARA JANELA DE ALUMÍNIO DE CORRER</t>
  </si>
  <si>
    <t>SBC -06/2023 - MG BH Desonerado</t>
  </si>
  <si>
    <t>I010120</t>
  </si>
  <si>
    <t>PISTOLA FINCA-PINO WALSYWA-CARTUCHO DE ACAO INDIRETA</t>
  </si>
  <si>
    <t>ED-29520</t>
  </si>
  <si>
    <t>JANELA EM ALUMÍNIO DE CORRER COM 2 FOLHAS, LINHA 25/SUPREMA, ACABAMENTO ANODIZADO NATURAL, INCLUSIVE PERFIS , EXCLUSIVE VIDRO E ACESSÓRIOS (FABRICAÇÃO PARA FORNECIMENTO)</t>
  </si>
  <si>
    <t>I055073</t>
  </si>
  <si>
    <t>QUADRO DE DISTRIBUICAO METALICO DE SOBREPOR TRIFASICO COM BARRAMENTO 150A PARA 70 DISJUNTORES E CHAVE GERAL NORMA DIN ELLUX</t>
  </si>
  <si>
    <t>MATED-12992</t>
  </si>
  <si>
    <t>DISJUNTOR TERMOMAGNÉTICO 150A PARA MEDIDOR</t>
  </si>
  <si>
    <t>DISPOSITIVO DPS CLASSE II, 1 POLO, TENSAO MAXIMA DE 175 V, CORRENTE MAXIMA DE *45* KA (TIPO AC)</t>
  </si>
  <si>
    <t>MATED-29748</t>
  </si>
  <si>
    <t>RESERVATÓRIO D´ÁGUA ( MATERIAL: POLIETILENO| CAPACIDADE: 3.000L|FORMA: CILÍNDRICA|PESO: 55KG*)* VALORES REFERENCIAIS APROXIMADOS</t>
  </si>
  <si>
    <t>ED-50633</t>
  </si>
  <si>
    <t>PLACA EM CHAPA DE AÇO ESCOVADO 25 X 12 CM, E = 1 MM</t>
  </si>
  <si>
    <t>00009875</t>
  </si>
  <si>
    <t xml:space="preserve"> TUBO PVC, SOLDAVEL, DE 50 MM, AGUA FRIA (NBR-5648)</t>
  </si>
  <si>
    <t>(38) 3222-3838 / 9 8831-0008</t>
  </si>
  <si>
    <t>PLAMOC Comunicação Visual</t>
  </si>
  <si>
    <t>Graphixel Personalize</t>
  </si>
  <si>
    <t>(38) 3214-5532</t>
  </si>
  <si>
    <t>Escrita "UBS", fonte Arial, Letra Caixa em ACM, esp. 20 mm, acabamento fosco na cor branca, altura de 84 centímetros.
Escrita de todo o alfabeto em caixa alta (A, B, C, D, E...) em ACM, Letra Caixa em ACM, esp. 20 mm, fonte Arial, acabamento fosco na cor branca, altura de 28 centímetros. (valor no orçamento individual por letra)</t>
  </si>
  <si>
    <t>38 9986-6688</t>
  </si>
  <si>
    <t>MATED-15234</t>
  </si>
  <si>
    <t>DISJUNTOR DE PROTEÇÃO ( TIPO: DR BIPOLAR| CORRENTE: 40A| SENSIBILIDADE: 30MA)</t>
  </si>
  <si>
    <t>MAGAZINE LUIZA</t>
  </si>
  <si>
    <t>AMAZON</t>
  </si>
  <si>
    <t>https://www.amazon.com.br/Ducha-Chuveiro-El%C3%A9trico-Triton-Sintex/dp/B07BSRY8HC/ref=asc_df_B07BSRY8HC/?tag=googleshopp00-20&amp;linkCode=df0&amp;hvadid=379733782231&amp;hvpos=&amp;hvnetw=g&amp;hvrand=1866390466876898185&amp;hvpone=&amp;hvptwo=&amp;hvqmt=&amp;hvdev=c&amp;hvdvcmdl=&amp;hvlocint=&amp;hvlocphy=9101272&amp;hvtargid=pla-1304650878155&amp;psc=1</t>
  </si>
  <si>
    <t>ACESSO EM 06/06/2023 AS 17:15</t>
  </si>
  <si>
    <t>https://www.casasbahia.com.br/chuveiro-britanico-ducha-triton-by-sintex-t80ze-220v-6500w-1543965225/p/1543965225?utm_medium=Cpc&amp;utm_source=google_freelisting&amp;IdSku=1543965225&amp;idLojista=99556&amp;tipoLojista=3P</t>
  </si>
  <si>
    <t>CASAS BAHIA</t>
  </si>
  <si>
    <t>ACESSO EM 06/06/2023 AS 17:20</t>
  </si>
  <si>
    <t>https://www.carrefour.com.br/chuveiro-britanico-ducha-triton-by-sintex-t70ze-127v-5500w-mp921819792/p</t>
  </si>
  <si>
    <t>CARREFOUR</t>
  </si>
  <si>
    <t>ACESSO EM 06/06/2023 AS 17:22</t>
  </si>
  <si>
    <t>ECO SUSTENTAVEL</t>
  </si>
  <si>
    <t>https://www.ecosustentavel.eng.br/filtro-vf1?gclid=CjwKCAjwsvujBhAXEiwA_UXnADIWSXm0tUlDtjtC6ipoLSzmlqCcExavYKqjjaF28Tg3HZIXDpUB3RoCykAQAvD_BwE</t>
  </si>
  <si>
    <t>ACESSO EM 06/06/2023 AS 17:12</t>
  </si>
  <si>
    <t>REFORMALÁ</t>
  </si>
  <si>
    <t>https://www.reformala.com.br/filtro-vf1-3p-para-captar-agua-da-chuva?utm_source=Site&amp;utm_medium=GoogleMerchant&amp;utm_campaign=GoogleMerchant&amp;gclid=CjwKCAjwsvujBhAXEiwA_UXnAECk-IMcWfi0tmM7knAfyelv0s_YMneH9FVwjwsUBMJy2RHNTYvA1RoC0_QQAvD_BwE</t>
  </si>
  <si>
    <t>ECOSOLI</t>
  </si>
  <si>
    <t>https://www.ecosoli.com.br/filtro-agua-de-chuva-vf1-sustentabilidade?gclid=CjwKCAjwsvujBhAXEiwA_UXnAPx6s7u90YK5b_dltU0EzF9ayIay5Rjf3mRHyVyFdBG1yO_hpVFxvhoCS74QAvD_BwE</t>
  </si>
  <si>
    <t>https://www.reformala.com.br/freio-dagua-100mm-3p-para-reservatorio-de-agua?utm_source=Site&amp;utm_medium=GoogleMerchant&amp;utm_campaign=GoogleMerchant&amp;gclid=CjwKCAjwsvujBhAXEiwA_UXnAMF9lbfhX4Vom8U8AmAhNh8ahyYqSsQivumD1WCR6JYw420lZF5ojhoCHsgQAvD_BwE</t>
  </si>
  <si>
    <t>ACESSO EM 06/06/2023 AS 17:30</t>
  </si>
  <si>
    <t>https://www.carrefour.com.br/freio-d-agua-100mm-3p-para-reservatorio-de-agua-mp911107345/p?utm_medium=sem&amp;utm_source=google_pmax_4p&amp;utm_campaign=4p_performancemax_todos_os_produtos&amp;gclid=CjwKCAjwsvujBhAXEiwA_UXnAFpj8XMD-1HyeCE-B8Osru0sbdmvorEsucKNxzNeEARsW56Fo3tgPxoC4cYQAvD_BwE</t>
  </si>
  <si>
    <t>https://www.magazineluiza.com.br/freio-de-agua-100-mm-azul-3p-technik-do-brasil/p/bch7f00gf8/ep/ceac/?&amp;seller_id=olistplus</t>
  </si>
  <si>
    <t>ACESSO EM 06/06/2023 AS 17:37</t>
  </si>
  <si>
    <t>https://www.reformala.com.br/sifao-ladrao-100mm-3p-para-reservatorio-de-agua?utm_source=Site&amp;utm_medium=GoogleMerchant&amp;utm_campaign=GoogleMerchant&amp;gclid=CjwKCAjwsvujBhAXEiwA_UXnANjuEIanry6iA2woP0-alMMv88OPbYDrOkItCk1b6mlnCKw8eZ2gzRoCrcUQAvD_BwE</t>
  </si>
  <si>
    <t>https://www.carrefour.com.br/sifao-ladrao-100mm-3p-para-reservatorio-de-agua-mp911107346/p?utm_medium=sem&amp;utm_source=google_pmax_4p&amp;utm_campaign=4p_performancemax_todos_os_produtos&amp;gclid=CjwKCAjwsvujBhAXEiwA_UXnAK6oRD-jBilxBEY4umRDkVE0_BESzhmYwXbBqXAi32xg8RcDetRRlxoCpdkQAvD_BwE</t>
  </si>
  <si>
    <t>https://www.magazineluiza.com.br/sifao-ladrao-100-mm-3p-technik-do-brasil/p/jc4h3hf9a2/cj/tusi/?&amp;seller_id=olistplus&amp;utm_source=google&amp;utm_medium=pla&amp;utm_campaign=&amp;partner_id=69579&amp;gclid=CjwKCAjwsvujBhAXEiwA_UXnAB2-CFCv0GEcvELojbNle3rg4ylr39l63kZqV5DftA4M3sp97cHfehoC0JQQAvD_BwE&amp;gclsrc=aw.ds</t>
  </si>
  <si>
    <t>https://www.ecosoli.com.br/conjunto-de-succ-o-flutuante-3p-com-mangueira-ecosoli-2-5m?gclid=CjwKCAjwsvujBhAXEiwA_UXnANbYpzbwusgDCrQaxgRoLhnYZqA767mNi_8H6v_-RMMLGIG6l_KYbRoCdYMQAvD_BwE</t>
  </si>
  <si>
    <t>ACESSO EM 06/06/2023 AS 17:50</t>
  </si>
  <si>
    <t>ACESSO EM 06/06/2023 AS 17:45</t>
  </si>
  <si>
    <t>https://www.magazineluiza.com.br/conjunto-de-succao-flutuante-3p-com-mangueira-ecosoli-25m/p/cca24b5cb7/fj/mjdm/?&amp;seller_id=ecosolisolucoesemenergiasolar&amp;utm_source=google&amp;utm_medium=pla&amp;utm_campaign=&amp;partner_id=69095&amp;gclid=CjwKCAjwsvujBhAXEiwA_UXnACrsAzCsKwu2emExDZEMWuCEbCC0KsfvaO1wa222iiW1IAJ4CdeXThoCnP0QAvD_BwE&amp;gclsrc=aw.ds</t>
  </si>
  <si>
    <t>TIJOMOC (R$ 1.200 POR 1.000 TIJOLOS)</t>
  </si>
  <si>
    <t>(38)3221-0866</t>
  </si>
  <si>
    <t>VIDRO CENTER CNPJ:15.168.080/0001-66</t>
  </si>
  <si>
    <t>Fechamento com vidro temperado espessura 10mm, incolor, encaixilhados em perfis metálicos com pintura eletrostática na cor branco - bandeiras superior e inferior fixas e abertura das bandeiras centrais em maxim-ar, inclusive fecho e contrafecho. Dimensões: 560 x 270 centímetros (Largura x Altura) Dimensões do Vão Livre.</t>
  </si>
  <si>
    <t>LETRA DE 84 CENTIMETROS= R$ 420/cada
LETRA DE 28 CENTIMETROS= R$140/cada</t>
  </si>
  <si>
    <t>LETRA DE 84 CENTIMETROS= R$ 300/cada
LETRA DE 28 CENTIMETROS= R$90/cada</t>
  </si>
  <si>
    <t>(38) 3212-7804 / 99128-4292</t>
  </si>
  <si>
    <t>ALEX PLACAS</t>
  </si>
  <si>
    <t>LETRA DE 84 CENTIMETROS= R$ 352,67/cada
LETRA DE 28 CENTIMETROS= R$117,58/cada</t>
  </si>
  <si>
    <t>CENTRAL ELÉTRICA</t>
  </si>
  <si>
    <t>(38)991084451</t>
  </si>
  <si>
    <t>(38) 3084-3437</t>
  </si>
  <si>
    <t>MURANO VIDROS - CNPJ 33.412.540/0001-31</t>
  </si>
  <si>
    <t>VIDRAÇARIA E BOX PADRÃO</t>
  </si>
  <si>
    <t>(38) 3223-1490</t>
  </si>
  <si>
    <t>https://www.magazineluiza.com.br/chave-boia-automatica-controle-de-nivel-caixa-d-agua-poco-rayco/p/dk8g71d36a/au/seco/?&amp;seller_id=sistole</t>
  </si>
  <si>
    <t>ACESSO EM 12/06/2023 AS 11:35</t>
  </si>
  <si>
    <t>https://www.shoptime.com.br/produto/7412695751?opn=GOOGLEXML&amp;offerId=64836aa4579fbc8d91ce00f8&amp;srsltid=AR57-fDZK8usYOZYANhZgtrjrSMwOL-kpmlGSusGjAtkVA3UzL036QMQ06g</t>
  </si>
  <si>
    <t>SHOPTIME</t>
  </si>
  <si>
    <t>https://www.meritocomercial.com.br/chave-boia-de-nivel-dancor-ultra-db15-5001001001423-p1047246?tsid=75&amp;gad=1&amp;gclid=CjwKCAjwhJukBhBPEiwAniIcNdcy31fYRPrWIjfjflF3U-C9d9yJcPceO29DIQ6u62s-nQBUFgeEOhoCzqUQAvD_BwE</t>
  </si>
  <si>
    <t>MERITO COMERCIAL</t>
  </si>
  <si>
    <t>Prevtech</t>
  </si>
  <si>
    <t>https://www.prevtech.com.br/produtos/posto-de-consumo-de-o-para-rede-canalizada-de-oxigenio/?pf=gs&amp;variant=524796147</t>
  </si>
  <si>
    <t>ACESSO EM 12/06/2023 AS 12:10</t>
  </si>
  <si>
    <t>https://kompetparts.com.br/produto/kit-posto-parede-externo-oxigenio-gases-medicinais/</t>
  </si>
  <si>
    <t>Kompet Parts</t>
  </si>
  <si>
    <t>https://www.magazinetools.com.br/MLB-3325872927-posto-de-consumo-embutido-p-rede-ar-oxigenio-n2o-vacuo-_JM</t>
  </si>
  <si>
    <t>Magazine Tools</t>
  </si>
  <si>
    <t>PREÇO MÉDIO LETRA DE 84 CENTÍMETROS</t>
  </si>
  <si>
    <t>PREÇO MÉDIO LETRA DE 28 CENTÍMETROS</t>
  </si>
  <si>
    <t>VALOR TOTAL</t>
  </si>
  <si>
    <t>R$/M²</t>
  </si>
  <si>
    <t>CONTATO</t>
  </si>
  <si>
    <t>LOCAL/EMPRESA</t>
  </si>
  <si>
    <t>DATA COTAÇÃO</t>
  </si>
  <si>
    <t>RUA CÉLIA DIAS DE ALMEIDA, S/N, CONJUNTO HABITACIONAL MARIA DOS ANJOS</t>
  </si>
  <si>
    <t>VITOR SOARES RAMOS</t>
  </si>
  <si>
    <t>ENGENHEIRO CIVIL - CREA 241.720 / D</t>
  </si>
  <si>
    <t>HUGO FELIPE DE ALMEIDA SILVA</t>
  </si>
  <si>
    <t>PREFEITO MUNICIPAL DE ENGENHEIRO NAVARRO - MG</t>
  </si>
  <si>
    <t>COTAÇÕES</t>
  </si>
  <si>
    <t>MUNICIPIO :</t>
  </si>
  <si>
    <t>ENGENHEIRO NAVARRO - MG</t>
  </si>
  <si>
    <t>CONSTRUÇÃO DE UNIDADE BÁSICA DE SAÚDE - UBS TIPO I</t>
  </si>
  <si>
    <t>ENDEREÇO:  RUA CÉLIA DIAS DE ALMEIDA, S/N, CONJUNTO HABITACIONAL MARIA DOS ANJOS</t>
  </si>
  <si>
    <t xml:space="preserve"> IP-056</t>
  </si>
  <si>
    <t>LETRA CAIXA EM ACM CONFORME PROJETO 84 CM</t>
  </si>
  <si>
    <t>LETRA CAIXA EM ACM CONFORME PROJETO 28 CM</t>
  </si>
  <si>
    <t xml:space="preserve"> 2.9</t>
  </si>
  <si>
    <t xml:space="preserve"> 2.10</t>
  </si>
  <si>
    <t xml:space="preserve"> 2.11</t>
  </si>
  <si>
    <t>MOBILIZAÇÃO E DESMOBILIZAÇÃO DE EQUIPAMENTO DE SONDAGEM A PERCUSSÃO COM ENSAIO DE PENETRAÇÃO PADRÃO (SPT) - (CUSTO FIXO)</t>
  </si>
  <si>
    <t>MOBILIZAÇÃO E DESMOBILIZAÇÃO DE EQUIPAMENTO DE SONDAGEM A PERCUSSÃO COM ENSAIO DE PENETRAÇÃO PADRÃO (SPT) - (CUSTO VARIÁVEL), EXCLUSIVE CUSTO FIXO</t>
  </si>
  <si>
    <t>SONDAGEM MISTA (SPT + ROTATIVA) INSTALACAO POR FURO - INCLUSIVE EQUIPAMENTO COMPLETO, FERRAMENTAS, MAO DE OBRA E ACESSORIOS</t>
  </si>
  <si>
    <t>COPASA</t>
  </si>
  <si>
    <t>KM</t>
  </si>
  <si>
    <t xml:space="preserve">UN </t>
  </si>
  <si>
    <t>CO - 28390</t>
  </si>
  <si>
    <t>CO - 28399</t>
  </si>
  <si>
    <t xml:space="preserve"> </t>
  </si>
  <si>
    <t>01 Acabamento superior do balcão em mdf Carvalho Malva espaço 3 cm, Acabamento em meia esquadria e Quinas vivas abauladas e porta com dobradiça vai e vêm conforme projeto</t>
  </si>
  <si>
    <t>(38) 99917-6555</t>
  </si>
  <si>
    <t>Decolar Planejados</t>
  </si>
  <si>
    <t>38 99830-7884</t>
  </si>
  <si>
    <t>Marcenaria Especializa</t>
  </si>
  <si>
    <t>CRONOGRAMA FÍSICO FINANCEIRO</t>
  </si>
  <si>
    <t>VALOR MÁXIMO PROPOSTO:</t>
  </si>
  <si>
    <t>ITEM</t>
  </si>
  <si>
    <t>SERVIÇO</t>
  </si>
  <si>
    <t>VALOR POR ETAPA</t>
  </si>
  <si>
    <t>MÊS 01</t>
  </si>
  <si>
    <t>MÊS 02</t>
  </si>
  <si>
    <t>MÊS 03</t>
  </si>
  <si>
    <t>MÊS 04</t>
  </si>
  <si>
    <t>MÊS 05</t>
  </si>
  <si>
    <t>MÊS 06</t>
  </si>
  <si>
    <t>MÊS 07</t>
  </si>
  <si>
    <t>MÊS 08</t>
  </si>
  <si>
    <t>MÊS 09</t>
  </si>
  <si>
    <t>MÊS 10</t>
  </si>
  <si>
    <t>PESO TOTAL</t>
  </si>
  <si>
    <t>FINANCEIRO</t>
  </si>
  <si>
    <t>1.0</t>
  </si>
  <si>
    <t>2.0</t>
  </si>
  <si>
    <t>3.0</t>
  </si>
  <si>
    <t>4.0</t>
  </si>
  <si>
    <t>5.0</t>
  </si>
  <si>
    <t>6.0</t>
  </si>
  <si>
    <t>7.0</t>
  </si>
  <si>
    <t>8.0</t>
  </si>
  <si>
    <t>9.0</t>
  </si>
  <si>
    <t>10.0</t>
  </si>
  <si>
    <t>11.0</t>
  </si>
  <si>
    <t>12.0</t>
  </si>
  <si>
    <t>13.0</t>
  </si>
  <si>
    <t>14.0</t>
  </si>
  <si>
    <t>15.0</t>
  </si>
  <si>
    <t>16.0</t>
  </si>
  <si>
    <t>17.0</t>
  </si>
  <si>
    <t>18.0</t>
  </si>
  <si>
    <t>19.0</t>
  </si>
  <si>
    <t>TOTAIS MENSAIS</t>
  </si>
  <si>
    <t>TOTAL ACUMULADO</t>
  </si>
  <si>
    <t>ARRED(0,06*M340;2)</t>
  </si>
  <si>
    <t>MATED- 12697</t>
  </si>
  <si>
    <t>REVESTIMENTO COM GRANITO, CINZA ANDORINHA, APLICADO EM PAREDE, ESP. 2CM, ASSENTAMENTO COM ARGAMASSA INDUSTRIALIZADA, AMBIENTE INTERNO/EXTERNO, ALTURA NMÁXIMA DE 3M PARA APLICAÇÃO DO GRANITO, INCLUSIVE REJUNTAMENTO) RODABANCA</t>
  </si>
  <si>
    <t xml:space="preserve"> ED-50737</t>
  </si>
  <si>
    <t>FILTRO REGULADOR DE AR COMPLETO COM MANÔMETRO</t>
  </si>
  <si>
    <t>PRAZO DA OBRA: 10 MESES</t>
  </si>
  <si>
    <t>ENGENHEIRO CIVIL - CREA - MG 241.720 / D</t>
  </si>
  <si>
    <t>PROPONENTE: PREFEITURA MUNICIPAL DE ENGENHEIRO NAVARRO - MG</t>
  </si>
  <si>
    <t>OBRA: UBS PADRÃO SES TIPO I ALVENARIA</t>
  </si>
  <si>
    <t>DATA</t>
  </si>
  <si>
    <r>
      <t>ENDEREÇO:</t>
    </r>
    <r>
      <rPr>
        <sz val="10"/>
        <rFont val="Times New Roman"/>
        <family val="1"/>
      </rPr>
      <t xml:space="preserve"> </t>
    </r>
    <r>
      <rPr>
        <b/>
        <sz val="10"/>
        <rFont val="Times New Roman"/>
        <family val="1"/>
      </rPr>
      <t>RUA CÉLIA DIAS DE ALMEIDA, S/N, CONJUNTO HABITACIONAL MARIA DOS ANJOS - ENGENHEIRO NAVARRO / MG</t>
    </r>
  </si>
  <si>
    <r>
      <t>SINAPI - 04/2023 -  MG com Desoneração</t>
    </r>
    <r>
      <rPr>
        <b/>
        <sz val="9"/>
        <color rgb="FF000000"/>
        <rFont val="Times New Roman"/>
        <family val="1"/>
      </rPr>
      <t xml:space="preserve">
</t>
    </r>
    <r>
      <rPr>
        <b/>
        <sz val="9"/>
        <rFont val="Times New Roman"/>
        <family val="1"/>
      </rPr>
      <t>SBC -06/2023</t>
    </r>
    <r>
      <rPr>
        <b/>
        <sz val="9"/>
        <color rgb="FF000000"/>
        <rFont val="Times New Roman"/>
        <family val="1"/>
      </rPr>
      <t xml:space="preserve"> - MG BH Desonerado
</t>
    </r>
    <r>
      <rPr>
        <b/>
        <sz val="9"/>
        <rFont val="Times New Roman"/>
        <family val="1"/>
      </rPr>
      <t>ORSE - 03/2023</t>
    </r>
    <r>
      <rPr>
        <b/>
        <sz val="9"/>
        <color rgb="FF000000"/>
        <rFont val="Times New Roman"/>
        <family val="1"/>
      </rPr>
      <t xml:space="preserve"> - SE Desonerado
</t>
    </r>
    <r>
      <rPr>
        <b/>
        <sz val="9"/>
        <rFont val="Times New Roman"/>
        <family val="1"/>
      </rPr>
      <t>SETOP - 01/2023</t>
    </r>
    <r>
      <rPr>
        <b/>
        <sz val="9"/>
        <color rgb="FF000000"/>
        <rFont val="Times New Roman"/>
        <family val="1"/>
      </rPr>
      <t xml:space="preserve"> - MG-Região Norte Desonerado</t>
    </r>
  </si>
  <si>
    <t xml:space="preserve">SECRETARIA DE ESTADO DE SAÚDE - MUNICIPIO - </t>
  </si>
  <si>
    <t>PORTA DE MADEIRA DE LEI ( LARGURA: 80CM|ALTURA: 210CM|FAIXA DE ESPESSURA : 35 A 40MM|TIPO DE FOLHA: MÉDIA|NÚCLEO: SEMISSÓLIDO [PRANCHETA/ SARRAFEADA]|ACABAMENTO : NATURAL|MARCO: NÃO INCLUSO|ALIZAR: NÃO INCLUSO) um</t>
  </si>
  <si>
    <t xml:space="preserve"> ED-284287</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</si>
  <si>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</si>
  <si>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ENGENHEIRO CIVIL DE OBRA PLENO COM ENCARGOS COMPLEMENTARES</t>
  </si>
  <si>
    <t>MESTRE DE OBRAS COM ENCARGOS COMPLEMENTARES</t>
  </si>
  <si>
    <t xml:space="preserve">CHUVEIRO ELÉTRICO ACESSÍVEL </t>
  </si>
  <si>
    <t>(38)3690-9100</t>
  </si>
  <si>
    <t>SÓ BOMBAS</t>
  </si>
  <si>
    <t>(38) 99730-0736</t>
  </si>
  <si>
    <t>DISTRIBUIDORA DE BOMBAS</t>
  </si>
  <si>
    <t>POSTO DE CONSUMO COMPLETO OXIGÊNIO/VÁCUO</t>
  </si>
  <si>
    <t>(38) 3222-4040</t>
  </si>
  <si>
    <t>ODONTO &amp; MEDIC</t>
  </si>
  <si>
    <t>UBS</t>
  </si>
  <si>
    <t>- CLEUSA MOTA</t>
  </si>
  <si>
    <t>MATED-13949</t>
  </si>
  <si>
    <t>I37459S</t>
  </si>
  <si>
    <t>Mangueira cristal, lisa, pvc transparente, 3/4" x 2 mm</t>
  </si>
  <si>
    <t>14.5</t>
  </si>
  <si>
    <t>38 99975-6914</t>
  </si>
  <si>
    <t>WR Móveis Planejados</t>
  </si>
  <si>
    <t>ARRED(M340/100;2)</t>
  </si>
  <si>
    <r>
      <t xml:space="preserve">OBRA: </t>
    </r>
    <r>
      <rPr>
        <b/>
        <sz val="11"/>
        <color rgb="FFFF0000"/>
        <rFont val="Arial"/>
        <family val="2"/>
      </rPr>
      <t xml:space="preserve"> </t>
    </r>
  </si>
  <si>
    <r>
      <t xml:space="preserve">SIG.
</t>
    </r>
    <r>
      <rPr>
        <b/>
        <vertAlign val="superscript"/>
        <sz val="11"/>
        <color theme="0"/>
        <rFont val="Arial"/>
        <family val="2"/>
      </rPr>
      <t>(1)</t>
    </r>
  </si>
  <si>
    <r>
      <t xml:space="preserve">INC.
</t>
    </r>
    <r>
      <rPr>
        <b/>
        <vertAlign val="superscript"/>
        <sz val="11"/>
        <color theme="0"/>
        <rFont val="Arial"/>
        <family val="2"/>
      </rPr>
      <t>(5)</t>
    </r>
  </si>
  <si>
    <r>
      <t xml:space="preserve">ISS </t>
    </r>
    <r>
      <rPr>
        <b/>
        <vertAlign val="superscript"/>
        <sz val="11"/>
        <color theme="0"/>
        <rFont val="Arial"/>
        <family val="2"/>
      </rPr>
      <t>(2)</t>
    </r>
  </si>
  <si>
    <r>
      <t xml:space="preserve">MATERIAL
</t>
    </r>
    <r>
      <rPr>
        <b/>
        <vertAlign val="superscript"/>
        <sz val="11"/>
        <color theme="0"/>
        <rFont val="Arial"/>
        <family val="2"/>
      </rPr>
      <t>(3)</t>
    </r>
  </si>
  <si>
    <r>
      <t xml:space="preserve">SERVIÇO TERCEIRIZADO </t>
    </r>
    <r>
      <rPr>
        <b/>
        <vertAlign val="superscript"/>
        <sz val="11"/>
        <color theme="0"/>
        <rFont val="Arial"/>
        <family val="2"/>
      </rPr>
      <t xml:space="preserve">(4)
 </t>
    </r>
    <r>
      <rPr>
        <b/>
        <sz val="11"/>
        <color theme="0"/>
        <rFont val="Arial"/>
        <family val="2"/>
      </rPr>
      <t>(ISS=5%)</t>
    </r>
  </si>
  <si>
    <r>
      <t>ISS</t>
    </r>
    <r>
      <rPr>
        <vertAlign val="superscript"/>
        <sz val="11"/>
        <rFont val="Arial"/>
        <family val="2"/>
      </rPr>
      <t>(2)</t>
    </r>
  </si>
  <si>
    <r>
      <rPr>
        <vertAlign val="superscript"/>
        <sz val="11"/>
        <rFont val="Arial"/>
        <family val="2"/>
      </rPr>
      <t xml:space="preserve">(1) </t>
    </r>
    <r>
      <rPr>
        <sz val="11"/>
        <rFont val="Arial"/>
        <family val="2"/>
      </rPr>
      <t>SIGLA.</t>
    </r>
    <r>
      <rPr>
        <vertAlign val="superscript"/>
        <sz val="11"/>
        <rFont val="Arial"/>
        <family val="2"/>
      </rPr>
      <t xml:space="preserve">
(2) </t>
    </r>
    <r>
      <rPr>
        <sz val="11"/>
        <rFont val="Arial"/>
        <family val="2"/>
      </rPr>
      <t xml:space="preserve">QUANTO AO ISS O TCU ORIENTA OBSERVAR A LEGISLAÇÃO DO MUNICÍPIO. NO REFERIDO ACÓRDÃO O TCU PARTIU DA PREMISSA DE INCIDÊNCIA DO ISS EM 50% DO PREÇO DE VENDA, COM PERCENTUAIS DE 2%, 3%, 4% E 5%.
</t>
    </r>
    <r>
      <rPr>
        <vertAlign val="superscript"/>
        <sz val="11"/>
        <rFont val="Arial"/>
        <family val="2"/>
      </rPr>
      <t xml:space="preserve">(3) </t>
    </r>
    <r>
      <rPr>
        <sz val="11"/>
        <rFont val="Arial"/>
        <family val="2"/>
      </rPr>
      <t xml:space="preserve">BDI DIFERENCIADO A SER APLICADO EM CASOS DE FORNECIMENTO DE MATERIAIS E EQUIPAMENTOS. EX. ELEVADOR, ESCADAS ROLANTES, EQUIPAMENTOS DE REFRIGERAÇÃO ETC.
</t>
    </r>
    <r>
      <rPr>
        <vertAlign val="superscript"/>
        <sz val="11"/>
        <rFont val="Arial"/>
        <family val="2"/>
      </rPr>
      <t xml:space="preserve">(4) </t>
    </r>
    <r>
      <rPr>
        <sz val="11"/>
        <rFont val="Arial"/>
        <family val="2"/>
      </rPr>
      <t xml:space="preserve">BDI DIFERENCIADO A SER APLICADO PARA SERVIÇOS TERCEIRIZADOS.
</t>
    </r>
    <r>
      <rPr>
        <vertAlign val="superscript"/>
        <sz val="11"/>
        <rFont val="Arial"/>
        <family val="2"/>
      </rPr>
      <t xml:space="preserve">(5) </t>
    </r>
    <r>
      <rPr>
        <sz val="11"/>
        <rFont val="Arial"/>
        <family val="2"/>
      </rPr>
      <t>INCIDÊNCIA.</t>
    </r>
  </si>
  <si>
    <t xml:space="preserve"> 19.2</t>
  </si>
  <si>
    <t>MÊS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</si>
</sst>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 #,##0.00_-;\-&quot;R$&quot;\ * #,##0.00_-;_-&quot;R$&quot;\ * &quot;-&quot;??_-;_-@_-"/>
    <numFmt numFmtId="43" formatCode="_-* #,##0.00_-;\-* #,##0.00_-;_-* &quot;-&quot;??_-;_-@_-"/>
    <numFmt numFmtId="164" formatCode="#,##0.00\ %"/>
    <numFmt numFmtId="165" formatCode="0.000%"/>
    <numFmt numFmtId="166" formatCode="#,##0.0000000"/>
    <numFmt numFmtId="167" formatCode="_-&quot;R$&quot;* #,##0.00_-;\-&quot;R$&quot;* #,##0.00_-;_-&quot;R$&quot;* &quot;-&quot;??_-;_-@_-"/>
    <numFmt numFmtId="168" formatCode="_-&quot;R$&quot;* #,##0.0_-;\-&quot;R$&quot;* #,##0.0_-;_-&quot;R$&quot;* &quot;-&quot;??_-;_-@_-"/>
  </numFmts>
  <fonts count="42" x14ac:knownFonts="1">
    <font>
      <sz val="11"/>
      <name val="Arial"/>
      <family val="1"/>
    </font>
    <font>
      <sz val="11"/>
      <name val="Arial"/>
      <family val="1"/>
    </font>
    <font>
      <sz val="10"/>
      <name val="Arial"/>
      <family val="2"/>
    </font>
    <font>
      <sz val="9"/>
      <color indexed="81"/>
      <name val="Segoe UI"/>
      <family val="2"/>
    </font>
    <font>
      <b/>
      <sz val="9"/>
      <color indexed="81"/>
      <name val="Segoe UI"/>
      <family val="2"/>
    </font>
    <font>
      <u/>
      <sz val="11"/>
      <color theme="10"/>
      <name val="Arial"/>
      <family val="1"/>
    </font>
    <font>
      <sz val="8"/>
      <name val="Arial"/>
      <family val="1"/>
    </font>
    <font>
      <sz val="11"/>
      <name val="Times New Roman"/>
      <family val="1"/>
    </font>
    <font>
      <b/>
      <sz val="18"/>
      <name val="Times New Roman"/>
      <family val="1"/>
    </font>
    <font>
      <b/>
      <sz val="12"/>
      <name val="Times New Roman"/>
      <family val="1"/>
    </font>
    <font>
      <b/>
      <sz val="10"/>
      <name val="Times New Roman"/>
      <family val="1"/>
    </font>
    <font>
      <sz val="10"/>
      <name val="Times New Roman"/>
      <family val="1"/>
    </font>
    <font>
      <b/>
      <sz val="14"/>
      <color theme="1"/>
      <name val="Times New Roman"/>
      <family val="1"/>
    </font>
    <font>
      <b/>
      <sz val="18"/>
      <color theme="1"/>
      <name val="Times New Roman"/>
      <family val="1"/>
    </font>
    <font>
      <b/>
      <sz val="11"/>
      <color theme="1"/>
      <name val="Times New Roman"/>
      <family val="1"/>
    </font>
    <font>
      <b/>
      <sz val="11"/>
      <name val="Times New Roman"/>
      <family val="1"/>
    </font>
    <font>
      <b/>
      <sz val="18"/>
      <color theme="0"/>
      <name val="Times New Roman"/>
      <family val="1"/>
    </font>
    <font>
      <b/>
      <sz val="14"/>
      <color theme="0"/>
      <name val="Times New Roman"/>
      <family val="1"/>
    </font>
    <font>
      <sz val="14"/>
      <color theme="1"/>
      <name val="Times New Roman"/>
      <family val="1"/>
    </font>
    <font>
      <b/>
      <sz val="11"/>
      <color rgb="FF444444"/>
      <name val="Times New Roman"/>
      <family val="1"/>
    </font>
    <font>
      <b/>
      <sz val="9"/>
      <name val="Times New Roman"/>
      <family val="1"/>
    </font>
    <font>
      <b/>
      <sz val="9"/>
      <color rgb="FF000000"/>
      <name val="Times New Roman"/>
      <family val="1"/>
    </font>
    <font>
      <b/>
      <sz val="10"/>
      <color rgb="FF000000"/>
      <name val="Times New Roman"/>
      <family val="1"/>
    </font>
    <font>
      <sz val="10"/>
      <color rgb="FF000000"/>
      <name val="Times New Roman"/>
      <family val="1"/>
    </font>
    <font>
      <sz val="11"/>
      <color rgb="FFFF0000"/>
      <name val="Times New Roman"/>
      <family val="1"/>
    </font>
    <font>
      <sz val="12"/>
      <name val="Times New Roman"/>
      <family val="1"/>
    </font>
    <font>
      <b/>
      <sz val="11"/>
      <name val="Arial"/>
      <family val="2"/>
    </font>
    <font>
      <sz val="11"/>
      <color rgb="FF000000"/>
      <name val="Arial"/>
      <family val="2"/>
    </font>
    <font>
      <b/>
      <sz val="11"/>
      <color rgb="FF000000"/>
      <name val="Arial"/>
      <family val="2"/>
    </font>
    <font>
      <sz val="11"/>
      <name val="Arial"/>
      <family val="2"/>
    </font>
    <font>
      <b/>
      <sz val="12"/>
      <name val="Arial"/>
      <family val="2"/>
    </font>
    <font>
      <u/>
      <sz val="11"/>
      <color theme="10"/>
      <name val="Arial"/>
      <family val="2"/>
    </font>
    <font>
      <sz val="11"/>
      <color rgb="FF000000"/>
      <name val="Arial"/>
      <family val="1"/>
    </font>
    <font>
      <b/>
      <sz val="11"/>
      <color rgb="FF000000"/>
      <name val="Arial"/>
      <family val="1"/>
    </font>
    <font>
      <sz val="11"/>
      <color theme="1"/>
      <name val="Arial"/>
      <family val="2"/>
    </font>
    <font>
      <i/>
      <sz val="11"/>
      <color theme="1"/>
      <name val="Arial"/>
      <family val="2"/>
    </font>
    <font>
      <b/>
      <sz val="11"/>
      <color theme="1"/>
      <name val="Arial"/>
      <family val="2"/>
    </font>
    <font>
      <b/>
      <sz val="11"/>
      <color rgb="FFFF0000"/>
      <name val="Arial"/>
      <family val="2"/>
    </font>
    <font>
      <b/>
      <sz val="11"/>
      <color theme="0"/>
      <name val="Arial"/>
      <family val="2"/>
    </font>
    <font>
      <b/>
      <vertAlign val="superscript"/>
      <sz val="11"/>
      <color theme="0"/>
      <name val="Arial"/>
      <family val="2"/>
    </font>
    <font>
      <vertAlign val="superscript"/>
      <sz val="11"/>
      <name val="Arial"/>
      <family val="2"/>
    </font>
    <font>
      <b/>
      <u/>
      <sz val="11"/>
      <name val="Arial"/>
      <family val="2"/>
    </font>
  </fonts>
  <fills count="18">
    <fill>
      <patternFill patternType="none"/>
    </fill>
    <fill>
      <patternFill patternType="gray125"/>
    </fill>
    <fill>
      <patternFill patternType="solid">
        <fgColor rgb="FFD8ECF6"/>
      </patternFill>
    </fill>
    <fill>
      <patternFill patternType="solid">
        <fgColor rgb="FFFFFFFF"/>
      </patternFill>
    </fill>
    <fill>
      <patternFill patternType="solid">
        <fgColor rgb="FFFFFFFF"/>
        <bgColor indexed="64"/>
      </patternFill>
    </fill>
    <fill>
      <patternFill patternType="solid">
        <fgColor theme="0"/>
        <bgColor indexed="64"/>
      </patternFill>
    </fill>
    <fill>
      <patternFill patternType="solid">
        <fgColor theme="0" tint="-4.9958800012207406E-2"/>
        <bgColor indexed="64"/>
      </patternFill>
    </fill>
    <fill>
      <patternFill patternType="solid">
        <fgColor rgb="FF4F81BD"/>
        <bgColor indexed="64"/>
      </patternFill>
    </fill>
    <fill>
      <patternFill patternType="solid">
        <fgColor rgb="FFEDEDED"/>
        <bgColor indexed="64"/>
      </patternFill>
    </fill>
    <fill>
      <patternFill patternType="solid">
        <fgColor rgb="FFDCE6F1"/>
        <bgColor indexed="64"/>
      </patternFill>
    </fill>
    <fill>
      <patternFill patternType="solid">
        <fgColor rgb="FFFFFFFF"/>
        <bgColor rgb="FF000000"/>
      </patternFill>
    </fill>
    <fill>
      <patternFill patternType="solid">
        <fgColor rgb="FFDDEBF7"/>
        <bgColor indexed="64"/>
      </patternFill>
    </fill>
    <fill>
      <patternFill patternType="solid">
        <fgColor rgb="FFD6D6D6"/>
      </patternFill>
    </fill>
    <fill>
      <patternFill patternType="solid">
        <fgColor rgb="FFDFF0D8"/>
      </patternFill>
    </fill>
    <fill>
      <patternFill patternType="solid">
        <fgColor theme="2"/>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4" tint="0.79998168889431442"/>
        <bgColor indexed="64"/>
      </patternFill>
    </fill>
  </fills>
  <borders count="138">
    <border>
      <left/>
      <right/>
      <top/>
      <bottom/>
      <diagonal/>
    </border>
    <border>
      <left style="thin">
        <color rgb="FFCCCCCC"/>
      </left>
      <right style="thin">
        <color rgb="FFCCCCCC"/>
      </right>
      <top style="thin">
        <color rgb="FFCCCCCC"/>
      </top>
      <bottom style="thin">
        <color rgb="FFCCCCCC"/>
      </bottom>
      <diagonal/>
    </border>
    <border>
      <left style="thin">
        <color rgb="FFD0CECE"/>
      </left>
      <right/>
      <top style="thin">
        <color rgb="FFD0CECE"/>
      </top>
      <bottom/>
      <diagonal/>
    </border>
    <border>
      <left/>
      <right/>
      <top style="thin">
        <color rgb="FFD0CECE"/>
      </top>
      <bottom/>
      <diagonal/>
    </border>
    <border>
      <left/>
      <right style="thin">
        <color rgb="FFD0CECE"/>
      </right>
      <top style="thin">
        <color rgb="FFD0CECE"/>
      </top>
      <bottom/>
      <diagonal/>
    </border>
    <border>
      <left style="thin">
        <color rgb="FFD0CECE"/>
      </left>
      <right/>
      <top style="thin">
        <color rgb="FFD0CECE"/>
      </top>
      <bottom style="thin">
        <color rgb="FFD0CECE"/>
      </bottom>
      <diagonal/>
    </border>
    <border>
      <left/>
      <right/>
      <top style="thin">
        <color rgb="FFD0CECE"/>
      </top>
      <bottom style="thin">
        <color rgb="FFD0CECE"/>
      </bottom>
      <diagonal/>
    </border>
    <border>
      <left/>
      <right style="thin">
        <color rgb="FFD0CECE"/>
      </right>
      <top style="thin">
        <color rgb="FFD0CECE"/>
      </top>
      <bottom style="thin">
        <color rgb="FFD0CECE"/>
      </bottom>
      <diagonal/>
    </border>
    <border>
      <left style="thin">
        <color rgb="FFD0CECE"/>
      </left>
      <right/>
      <top/>
      <bottom/>
      <diagonal/>
    </border>
    <border>
      <left/>
      <right style="thin">
        <color rgb="FFD0CECE"/>
      </right>
      <top/>
      <bottom/>
      <diagonal/>
    </border>
    <border>
      <left style="thin">
        <color rgb="FFD0CECE"/>
      </left>
      <right style="thin">
        <color rgb="FFD0CECE"/>
      </right>
      <top style="thin">
        <color rgb="FFD0CECE"/>
      </top>
      <bottom style="thin">
        <color rgb="FFD0CECE"/>
      </bottom>
      <diagonal/>
    </border>
    <border>
      <left style="thin">
        <color rgb="FFD0CECE"/>
      </left>
      <right style="thin">
        <color rgb="FFD0CECE"/>
      </right>
      <top style="thin">
        <color rgb="FFD0CECE"/>
      </top>
      <bottom/>
      <diagonal/>
    </border>
    <border>
      <left style="thin">
        <color rgb="FFD0CECE"/>
      </left>
      <right style="thin">
        <color rgb="FFD0CECE"/>
      </right>
      <top/>
      <bottom/>
      <diagonal/>
    </border>
    <border>
      <left style="thin">
        <color rgb="FFD0CECE"/>
      </left>
      <right/>
      <top/>
      <bottom style="thin">
        <color rgb="FFD0CECE"/>
      </bottom>
      <diagonal/>
    </border>
    <border>
      <left/>
      <right style="thin">
        <color rgb="FFD0CECE"/>
      </right>
      <top/>
      <bottom style="thin">
        <color rgb="FFD0CECE"/>
      </bottom>
      <diagonal/>
    </border>
    <border>
      <left style="thin">
        <color rgb="FFD0CECE"/>
      </left>
      <right style="thin">
        <color rgb="FFD0CECE"/>
      </right>
      <top/>
      <bottom style="thin">
        <color rgb="FFD0CECE"/>
      </bottom>
      <diagonal/>
    </border>
    <border>
      <left/>
      <right style="thin">
        <color rgb="FFCCCCCC"/>
      </right>
      <top style="thin">
        <color rgb="FFCCCCCC"/>
      </top>
      <bottom style="thin">
        <color rgb="FFCCCCCC"/>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dotted">
        <color rgb="FF000000"/>
      </left>
      <right style="dotted">
        <color rgb="FF000000"/>
      </right>
      <top style="dotted">
        <color rgb="FF000000"/>
      </top>
      <bottom style="dotted">
        <color rgb="FF000000"/>
      </bottom>
      <diagonal/>
    </border>
    <border>
      <left style="dotted">
        <color rgb="FF000000"/>
      </left>
      <right/>
      <top style="dotted">
        <color rgb="FF000000"/>
      </top>
      <bottom style="dotted">
        <color rgb="FF000000"/>
      </bottom>
      <diagonal/>
    </border>
    <border>
      <left/>
      <right/>
      <top style="dotted">
        <color rgb="FF000000"/>
      </top>
      <bottom style="dotted">
        <color rgb="FF000000"/>
      </bottom>
      <diagonal/>
    </border>
    <border>
      <left/>
      <right style="dotted">
        <color rgb="FF000000"/>
      </right>
      <top style="dotted">
        <color rgb="FF000000"/>
      </top>
      <bottom style="dotted">
        <color rgb="FF000000"/>
      </bottom>
      <diagonal/>
    </border>
    <border>
      <left/>
      <right/>
      <top/>
      <bottom style="dotted">
        <color rgb="FF000000"/>
      </bottom>
      <diagonal/>
    </border>
    <border>
      <left style="hair">
        <color theme="1"/>
      </left>
      <right style="hair">
        <color theme="1"/>
      </right>
      <top/>
      <bottom style="hair">
        <color theme="1"/>
      </bottom>
      <diagonal/>
    </border>
    <border>
      <left style="hair">
        <color theme="1"/>
      </left>
      <right/>
      <top/>
      <bottom style="hair">
        <color theme="1"/>
      </bottom>
      <diagonal/>
    </border>
    <border>
      <left style="hair">
        <color theme="1"/>
      </left>
      <right style="hair">
        <color theme="1"/>
      </right>
      <top style="hair">
        <color theme="1"/>
      </top>
      <bottom style="hair">
        <color theme="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theme="1"/>
      </left>
      <right/>
      <top style="hair">
        <color theme="1"/>
      </top>
      <bottom/>
      <diagonal/>
    </border>
    <border>
      <left/>
      <right/>
      <top style="hair">
        <color theme="1"/>
      </top>
      <bottom style="hair">
        <color theme="1"/>
      </bottom>
      <diagonal/>
    </border>
    <border>
      <left style="hair">
        <color auto="1"/>
      </left>
      <right/>
      <top style="hair">
        <color auto="1"/>
      </top>
      <bottom/>
      <diagonal/>
    </border>
    <border>
      <left/>
      <right style="hair">
        <color theme="1"/>
      </right>
      <top style="hair">
        <color theme="1"/>
      </top>
      <bottom/>
      <diagonal/>
    </border>
    <border>
      <left/>
      <right/>
      <top style="hair">
        <color theme="1"/>
      </top>
      <bottom/>
      <diagonal/>
    </border>
    <border>
      <left style="hair">
        <color auto="1"/>
      </left>
      <right/>
      <top/>
      <bottom style="hair">
        <color auto="1"/>
      </bottom>
      <diagonal/>
    </border>
    <border>
      <left/>
      <right style="hair">
        <color theme="1"/>
      </right>
      <top/>
      <bottom style="hair">
        <color theme="1"/>
      </bottom>
      <diagonal/>
    </border>
    <border>
      <left/>
      <right/>
      <top/>
      <bottom style="hair">
        <color theme="1"/>
      </bottom>
      <diagonal/>
    </border>
    <border>
      <left style="hair">
        <color theme="1"/>
      </left>
      <right/>
      <top/>
      <bottom/>
      <diagonal/>
    </border>
    <border>
      <left style="hair">
        <color theme="1"/>
      </left>
      <right style="hair">
        <color theme="1"/>
      </right>
      <top/>
      <bottom style="hair">
        <color auto="1"/>
      </bottom>
      <diagonal/>
    </border>
    <border>
      <left/>
      <right/>
      <top/>
      <bottom style="thin">
        <color rgb="FFCCCCCC"/>
      </bottom>
      <diagonal/>
    </border>
    <border>
      <left/>
      <right style="thin">
        <color rgb="FFD0CECE"/>
      </right>
      <top/>
      <bottom style="thin">
        <color rgb="FFCCCCCC"/>
      </bottom>
      <diagonal/>
    </border>
    <border>
      <left style="thin">
        <color rgb="FFD0CECE"/>
      </left>
      <right/>
      <top/>
      <bottom style="thin">
        <color rgb="FFCCCCCC"/>
      </bottom>
      <diagonal/>
    </border>
    <border>
      <left style="thin">
        <color rgb="FFD0CECE"/>
      </left>
      <right style="thin">
        <color rgb="FFD0CECE"/>
      </right>
      <top/>
      <bottom style="thin">
        <color rgb="FFCCCCCC"/>
      </bottom>
      <diagonal/>
    </border>
    <border>
      <left/>
      <right/>
      <top style="thick">
        <color rgb="FF000000"/>
      </top>
      <bottom/>
      <diagonal/>
    </border>
    <border>
      <left style="thin">
        <color rgb="FFCCCCCC"/>
      </left>
      <right/>
      <top style="thin">
        <color rgb="FFCCCCCC"/>
      </top>
      <bottom style="thin">
        <color rgb="FFCCCCCC"/>
      </bottom>
      <diagonal/>
    </border>
    <border>
      <left/>
      <right/>
      <top style="thin">
        <color indexed="64"/>
      </top>
      <bottom/>
      <diagonal/>
    </border>
    <border>
      <left/>
      <right/>
      <top/>
      <bottom style="thin">
        <color indexed="64"/>
      </bottom>
      <diagonal/>
    </border>
    <border>
      <left style="medium">
        <color indexed="64"/>
      </left>
      <right style="thin">
        <color rgb="FFCCCCCC"/>
      </right>
      <top style="thin">
        <color rgb="FFCCCCCC"/>
      </top>
      <bottom style="thin">
        <color rgb="FFCCCCCC"/>
      </bottom>
      <diagonal/>
    </border>
    <border>
      <left style="thin">
        <color rgb="FFCCCCCC"/>
      </left>
      <right style="medium">
        <color indexed="64"/>
      </right>
      <top style="thin">
        <color rgb="FFCCCCCC"/>
      </top>
      <bottom style="thin">
        <color rgb="FFCCCCCC"/>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000000"/>
      </top>
      <bottom/>
      <diagonal/>
    </border>
    <border>
      <left style="medium">
        <color indexed="64"/>
      </left>
      <right/>
      <top style="medium">
        <color indexed="64"/>
      </top>
      <bottom/>
      <diagonal/>
    </border>
    <border>
      <left/>
      <right/>
      <top style="medium">
        <color indexed="64"/>
      </top>
      <bottom/>
      <diagonal/>
    </border>
    <border>
      <left/>
      <right style="thin">
        <color rgb="FFD0CECE"/>
      </right>
      <top style="medium">
        <color indexed="64"/>
      </top>
      <bottom/>
      <diagonal/>
    </border>
    <border>
      <left style="thin">
        <color rgb="FFD0CECE"/>
      </left>
      <right/>
      <top style="medium">
        <color indexed="64"/>
      </top>
      <bottom style="thin">
        <color rgb="FFD0CECE"/>
      </bottom>
      <diagonal/>
    </border>
    <border>
      <left/>
      <right/>
      <top style="medium">
        <color indexed="64"/>
      </top>
      <bottom style="thin">
        <color rgb="FFD0CECE"/>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dotted">
        <color rgb="FF000000"/>
      </right>
      <top style="medium">
        <color indexed="64"/>
      </top>
      <bottom style="dotted">
        <color rgb="FF000000"/>
      </bottom>
      <diagonal/>
    </border>
    <border>
      <left style="dotted">
        <color rgb="FF000000"/>
      </left>
      <right style="dotted">
        <color rgb="FF000000"/>
      </right>
      <top style="medium">
        <color indexed="64"/>
      </top>
      <bottom style="dotted">
        <color rgb="FF000000"/>
      </bottom>
      <diagonal/>
    </border>
    <border>
      <left style="dotted">
        <color rgb="FF000000"/>
      </left>
      <right style="medium">
        <color indexed="64"/>
      </right>
      <top style="medium">
        <color indexed="64"/>
      </top>
      <bottom style="dotted">
        <color rgb="FF000000"/>
      </bottom>
      <diagonal/>
    </border>
    <border>
      <left style="medium">
        <color indexed="64"/>
      </left>
      <right style="dotted">
        <color rgb="FF000000"/>
      </right>
      <top style="dotted">
        <color rgb="FF000000"/>
      </top>
      <bottom style="dotted">
        <color rgb="FF000000"/>
      </bottom>
      <diagonal/>
    </border>
    <border>
      <left/>
      <right style="medium">
        <color indexed="64"/>
      </right>
      <top style="dotted">
        <color rgb="FF000000"/>
      </top>
      <bottom style="dotted">
        <color rgb="FF000000"/>
      </bottom>
      <diagonal/>
    </border>
    <border>
      <left style="dotted">
        <color rgb="FF000000"/>
      </left>
      <right style="medium">
        <color indexed="64"/>
      </right>
      <top style="dotted">
        <color rgb="FF000000"/>
      </top>
      <bottom style="dotted">
        <color rgb="FF000000"/>
      </bottom>
      <diagonal/>
    </border>
    <border>
      <left style="medium">
        <color indexed="64"/>
      </left>
      <right/>
      <top/>
      <bottom style="dotted">
        <color rgb="FF000000"/>
      </bottom>
      <diagonal/>
    </border>
    <border>
      <left/>
      <right style="medium">
        <color indexed="64"/>
      </right>
      <top/>
      <bottom style="dotted">
        <color rgb="FF000000"/>
      </bottom>
      <diagonal/>
    </border>
    <border>
      <left style="medium">
        <color indexed="64"/>
      </left>
      <right/>
      <top style="dotted">
        <color rgb="FF000000"/>
      </top>
      <bottom style="dotted">
        <color rgb="FF000000"/>
      </bottom>
      <diagonal/>
    </border>
    <border>
      <left style="medium">
        <color indexed="64"/>
      </left>
      <right style="hair">
        <color theme="1"/>
      </right>
      <top/>
      <bottom style="hair">
        <color theme="1"/>
      </bottom>
      <diagonal/>
    </border>
    <border>
      <left style="hair">
        <color theme="1"/>
      </left>
      <right style="medium">
        <color indexed="64"/>
      </right>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hair">
        <color theme="1"/>
      </left>
      <right style="medium">
        <color indexed="64"/>
      </right>
      <top style="hair">
        <color theme="1"/>
      </top>
      <bottom/>
      <diagonal/>
    </border>
    <border>
      <left style="dotted">
        <color rgb="FF000000"/>
      </left>
      <right style="medium">
        <color indexed="64"/>
      </right>
      <top style="dotted">
        <color rgb="FF000000"/>
      </top>
      <bottom/>
      <diagonal/>
    </border>
    <border>
      <left style="medium">
        <color indexed="64"/>
      </left>
      <right/>
      <top style="hair">
        <color auto="1"/>
      </top>
      <bottom style="hair">
        <color auto="1"/>
      </bottom>
      <diagonal/>
    </border>
    <border>
      <left style="medium">
        <color indexed="64"/>
      </left>
      <right/>
      <top style="hair">
        <color auto="1"/>
      </top>
      <bottom/>
      <diagonal/>
    </border>
    <border>
      <left style="medium">
        <color indexed="64"/>
      </left>
      <right/>
      <top/>
      <bottom style="hair">
        <color auto="1"/>
      </bottom>
      <diagonal/>
    </border>
    <border>
      <left style="thin">
        <color rgb="FFCCCCCC"/>
      </left>
      <right style="medium">
        <color indexed="64"/>
      </right>
      <top style="thin">
        <color rgb="FFCCCCCC"/>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ck">
        <color rgb="FF000000"/>
      </top>
      <bottom/>
      <diagonal/>
    </border>
    <border>
      <left/>
      <right style="medium">
        <color indexed="64"/>
      </right>
      <top style="thick">
        <color rgb="FF000000"/>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rgb="FFCCCCCC"/>
      </right>
      <top style="thin">
        <color rgb="FFCCCCCC"/>
      </top>
      <bottom style="medium">
        <color indexed="64"/>
      </bottom>
      <diagonal/>
    </border>
    <border>
      <left style="thin">
        <color rgb="FFCCCCCC"/>
      </left>
      <right style="thin">
        <color rgb="FFCCCCCC"/>
      </right>
      <top style="thin">
        <color rgb="FFCCCCCC"/>
      </top>
      <bottom style="medium">
        <color indexed="64"/>
      </bottom>
      <diagonal/>
    </border>
    <border>
      <left style="thin">
        <color rgb="FFCCCCCC"/>
      </left>
      <right style="medium">
        <color indexed="64"/>
      </right>
      <top style="thin">
        <color rgb="FFCCCCCC"/>
      </top>
      <bottom style="medium">
        <color indexed="64"/>
      </bottom>
      <diagonal/>
    </border>
    <border>
      <left/>
      <right/>
      <top style="thin">
        <color rgb="FFCCCCCC"/>
      </top>
      <bottom/>
      <diagonal/>
    </border>
    <border>
      <left style="medium">
        <color indexed="64"/>
      </left>
      <right style="thin">
        <color rgb="FFCCCCCC"/>
      </right>
      <top style="medium">
        <color indexed="64"/>
      </top>
      <bottom style="thin">
        <color rgb="FFCCCCCC"/>
      </bottom>
      <diagonal/>
    </border>
    <border>
      <left style="thin">
        <color rgb="FFCCCCCC"/>
      </left>
      <right style="thin">
        <color rgb="FFCCCCCC"/>
      </right>
      <top style="medium">
        <color indexed="64"/>
      </top>
      <bottom style="thin">
        <color rgb="FFCCCCCC"/>
      </bottom>
      <diagonal/>
    </border>
    <border>
      <left style="thin">
        <color rgb="FFCCCCCC"/>
      </left>
      <right style="medium">
        <color indexed="64"/>
      </right>
      <top style="medium">
        <color indexed="64"/>
      </top>
      <bottom style="thin">
        <color rgb="FFCCCCCC"/>
      </bottom>
      <diagonal/>
    </border>
    <border>
      <left style="medium">
        <color indexed="64"/>
      </left>
      <right style="thin">
        <color rgb="FFCCCCCC"/>
      </right>
      <top style="thin">
        <color rgb="FFCCCCCC"/>
      </top>
      <bottom/>
      <diagonal/>
    </border>
    <border>
      <left style="thin">
        <color rgb="FFCCCCCC"/>
      </left>
      <right style="thin">
        <color rgb="FFCCCCCC"/>
      </right>
      <top style="thin">
        <color rgb="FFCCCCCC"/>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rgb="FFCCCCCC"/>
      </right>
      <top/>
      <bottom style="thin">
        <color rgb="FFCCCCCC"/>
      </bottom>
      <diagonal/>
    </border>
    <border>
      <left style="thin">
        <color rgb="FFCCCCCC"/>
      </left>
      <right style="thin">
        <color rgb="FFCCCCCC"/>
      </right>
      <top/>
      <bottom style="thin">
        <color rgb="FFCCCCCC"/>
      </bottom>
      <diagonal/>
    </border>
    <border>
      <left style="thin">
        <color rgb="FFCCCCCC"/>
      </left>
      <right style="medium">
        <color indexed="64"/>
      </right>
      <top/>
      <bottom style="thin">
        <color rgb="FFCCCCCC"/>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9" fontId="1" fillId="0" borderId="0" applyFont="0" applyFill="0" applyBorder="0" applyAlignment="0" applyProtection="0"/>
    <xf numFmtId="0" fontId="2" fillId="0" borderId="0"/>
    <xf numFmtId="9" fontId="2" fillId="0" borderId="0"/>
    <xf numFmtId="0" fontId="5" fillId="0" borderId="0" applyNumberFormat="0" applyFill="0" applyBorder="0" applyAlignment="0" applyProtection="0"/>
    <xf numFmtId="43" fontId="1" fillId="0" borderId="0" applyFont="0" applyFill="0" applyBorder="0" applyAlignment="0" applyProtection="0"/>
  </cellStyleXfs>
  <cellXfs count="633">
    <xf numFmtId="0" fontId="0" fillId="0" borderId="0" xfId="0"/>
    <xf numFmtId="0" fontId="7" fillId="0" borderId="0" xfId="0" applyFont="1" applyAlignment="1">
      <alignment horizontal="center"/>
    </xf>
    <xf numFmtId="0" fontId="7" fillId="0" borderId="0" xfId="0" applyFont="1"/>
    <xf numFmtId="0" fontId="15" fillId="0" borderId="18" xfId="0" applyFont="1" applyBorder="1" applyAlignment="1">
      <alignment horizontal="center" vertical="center"/>
    </xf>
    <xf numFmtId="44" fontId="7" fillId="0" borderId="0" xfId="0" applyNumberFormat="1" applyFont="1"/>
    <xf numFmtId="0" fontId="14" fillId="0" borderId="18" xfId="0" applyFont="1" applyBorder="1" applyAlignment="1">
      <alignment horizontal="center" vertical="center"/>
    </xf>
    <xf numFmtId="167" fontId="7" fillId="0" borderId="0" xfId="0" applyNumberFormat="1" applyFont="1"/>
    <xf numFmtId="0" fontId="7" fillId="0" borderId="18" xfId="0" applyFont="1" applyBorder="1" applyAlignment="1">
      <alignment horizontal="center" vertical="center"/>
    </xf>
    <xf numFmtId="167" fontId="7" fillId="0" borderId="18" xfId="0" applyNumberFormat="1" applyFont="1" applyBorder="1"/>
    <xf numFmtId="167" fontId="7" fillId="14" borderId="18" xfId="0" applyNumberFormat="1" applyFont="1" applyFill="1" applyBorder="1"/>
    <xf numFmtId="10" fontId="7" fillId="0" borderId="18" xfId="1" applyNumberFormat="1" applyFont="1" applyFill="1" applyBorder="1"/>
    <xf numFmtId="10" fontId="7" fillId="14" borderId="18" xfId="1" applyNumberFormat="1" applyFont="1" applyFill="1" applyBorder="1"/>
    <xf numFmtId="10" fontId="7" fillId="5" borderId="18" xfId="1" applyNumberFormat="1" applyFont="1" applyFill="1" applyBorder="1"/>
    <xf numFmtId="167" fontId="7" fillId="5" borderId="18" xfId="0" applyNumberFormat="1" applyFont="1" applyFill="1" applyBorder="1"/>
    <xf numFmtId="167" fontId="14" fillId="15" borderId="18" xfId="0" applyNumberFormat="1" applyFont="1" applyFill="1" applyBorder="1"/>
    <xf numFmtId="10" fontId="14" fillId="15" borderId="18" xfId="1" applyNumberFormat="1" applyFont="1" applyFill="1" applyBorder="1"/>
    <xf numFmtId="167" fontId="17" fillId="16" borderId="108" xfId="0" applyNumberFormat="1" applyFont="1" applyFill="1" applyBorder="1" applyAlignment="1">
      <alignment horizontal="center" vertical="center"/>
    </xf>
    <xf numFmtId="0" fontId="7" fillId="0" borderId="64" xfId="0" applyFont="1" applyBorder="1"/>
    <xf numFmtId="0" fontId="7" fillId="0" borderId="61" xfId="0" applyFont="1" applyBorder="1"/>
    <xf numFmtId="0" fontId="7" fillId="0" borderId="48" xfId="0" applyFont="1" applyBorder="1"/>
    <xf numFmtId="49" fontId="18" fillId="0" borderId="64" xfId="0" applyNumberFormat="1" applyFont="1" applyBorder="1" applyAlignment="1">
      <alignment wrapText="1"/>
    </xf>
    <xf numFmtId="49" fontId="18" fillId="0" borderId="0" xfId="0" applyNumberFormat="1" applyFont="1" applyAlignment="1">
      <alignment wrapText="1"/>
    </xf>
    <xf numFmtId="49" fontId="18" fillId="0" borderId="61" xfId="0" applyNumberFormat="1" applyFont="1" applyBorder="1" applyAlignment="1">
      <alignment wrapText="1"/>
    </xf>
    <xf numFmtId="49" fontId="18" fillId="0" borderId="65" xfId="0" applyNumberFormat="1" applyFont="1" applyBorder="1" applyAlignment="1">
      <alignment wrapText="1"/>
    </xf>
    <xf numFmtId="49" fontId="18" fillId="0" borderId="66" xfId="0" applyNumberFormat="1" applyFont="1" applyBorder="1" applyAlignment="1">
      <alignment wrapText="1"/>
    </xf>
    <xf numFmtId="49" fontId="18" fillId="0" borderId="67" xfId="0" applyNumberFormat="1" applyFont="1" applyBorder="1" applyAlignment="1">
      <alignment wrapText="1"/>
    </xf>
    <xf numFmtId="0" fontId="15" fillId="0" borderId="18" xfId="0" applyFont="1" applyBorder="1"/>
    <xf numFmtId="0" fontId="19" fillId="4" borderId="18" xfId="0" applyFont="1" applyFill="1" applyBorder="1" applyAlignment="1">
      <alignment horizontal="left"/>
    </xf>
    <xf numFmtId="0" fontId="15" fillId="0" borderId="18" xfId="0" applyFont="1" applyBorder="1" applyAlignment="1">
      <alignment vertical="center"/>
    </xf>
    <xf numFmtId="0" fontId="11" fillId="0" borderId="18" xfId="0" applyFont="1" applyBorder="1"/>
    <xf numFmtId="0" fontId="10" fillId="3" borderId="55" xfId="0" applyFont="1" applyFill="1" applyBorder="1" applyAlignment="1">
      <alignment horizontal="left" vertical="top" wrapText="1"/>
    </xf>
    <xf numFmtId="0" fontId="15" fillId="0" borderId="18" xfId="0" applyFont="1" applyBorder="1" applyAlignment="1">
      <alignment vertical="center" wrapText="1"/>
    </xf>
    <xf numFmtId="0" fontId="15" fillId="3" borderId="54" xfId="0" applyFont="1" applyFill="1" applyBorder="1" applyAlignment="1">
      <alignment horizontal="left" vertical="top" wrapText="1"/>
    </xf>
    <xf numFmtId="0" fontId="15" fillId="3" borderId="18" xfId="0" applyFont="1" applyFill="1" applyBorder="1" applyAlignment="1">
      <alignment horizontal="right" vertical="top" wrapText="1"/>
    </xf>
    <xf numFmtId="0" fontId="15" fillId="3" borderId="18" xfId="0" applyFont="1" applyFill="1" applyBorder="1" applyAlignment="1">
      <alignment horizontal="left" vertical="top" wrapText="1"/>
    </xf>
    <xf numFmtId="0" fontId="15" fillId="3" borderId="18" xfId="0" applyFont="1" applyFill="1" applyBorder="1" applyAlignment="1">
      <alignment horizontal="center" vertical="top" wrapText="1"/>
    </xf>
    <xf numFmtId="4" fontId="15" fillId="3" borderId="18" xfId="0" applyNumberFormat="1" applyFont="1" applyFill="1" applyBorder="1" applyAlignment="1">
      <alignment horizontal="right" vertical="top" wrapText="1"/>
    </xf>
    <xf numFmtId="0" fontId="15" fillId="3" borderId="55" xfId="0" applyFont="1" applyFill="1" applyBorder="1" applyAlignment="1">
      <alignment horizontal="right" vertical="top" wrapText="1"/>
    </xf>
    <xf numFmtId="0" fontId="22" fillId="2" borderId="54" xfId="0" applyFont="1" applyFill="1" applyBorder="1" applyAlignment="1">
      <alignment horizontal="left" vertical="top" wrapText="1"/>
    </xf>
    <xf numFmtId="0" fontId="22" fillId="2" borderId="18" xfId="0" applyFont="1" applyFill="1" applyBorder="1" applyAlignment="1">
      <alignment horizontal="left" vertical="top" wrapText="1"/>
    </xf>
    <xf numFmtId="4" fontId="22" fillId="2" borderId="18" xfId="0" applyNumberFormat="1" applyFont="1" applyFill="1" applyBorder="1" applyAlignment="1">
      <alignment horizontal="right" vertical="top" wrapText="1"/>
    </xf>
    <xf numFmtId="164" fontId="22" fillId="2" borderId="55" xfId="0" applyNumberFormat="1" applyFont="1" applyFill="1" applyBorder="1" applyAlignment="1">
      <alignment horizontal="right" vertical="top" wrapText="1"/>
    </xf>
    <xf numFmtId="0" fontId="23" fillId="4" borderId="54" xfId="0" applyFont="1" applyFill="1" applyBorder="1" applyAlignment="1">
      <alignment horizontal="left" vertical="top" wrapText="1"/>
    </xf>
    <xf numFmtId="0" fontId="23" fillId="4" borderId="18" xfId="0" applyFont="1" applyFill="1" applyBorder="1" applyAlignment="1">
      <alignment horizontal="right" vertical="top" wrapText="1"/>
    </xf>
    <xf numFmtId="0" fontId="23" fillId="4" borderId="18" xfId="0" applyFont="1" applyFill="1" applyBorder="1" applyAlignment="1">
      <alignment horizontal="left" vertical="top" wrapText="1"/>
    </xf>
    <xf numFmtId="0" fontId="23" fillId="4" borderId="18" xfId="0" applyFont="1" applyFill="1" applyBorder="1" applyAlignment="1">
      <alignment horizontal="center" vertical="top" wrapText="1"/>
    </xf>
    <xf numFmtId="4" fontId="23" fillId="4" borderId="18" xfId="0" applyNumberFormat="1" applyFont="1" applyFill="1" applyBorder="1" applyAlignment="1">
      <alignment horizontal="right" vertical="top" wrapText="1"/>
    </xf>
    <xf numFmtId="164" fontId="23" fillId="4" borderId="55" xfId="0" applyNumberFormat="1" applyFont="1" applyFill="1" applyBorder="1" applyAlignment="1">
      <alignment horizontal="right" vertical="top" wrapText="1"/>
    </xf>
    <xf numFmtId="0" fontId="7" fillId="4" borderId="0" xfId="0" applyFont="1" applyFill="1"/>
    <xf numFmtId="4" fontId="23" fillId="0" borderId="18" xfId="0" applyNumberFormat="1" applyFont="1" applyBorder="1" applyAlignment="1">
      <alignment horizontal="right" vertical="top" wrapText="1"/>
    </xf>
    <xf numFmtId="49" fontId="23" fillId="4" borderId="18" xfId="0" applyNumberFormat="1" applyFont="1" applyFill="1" applyBorder="1" applyAlignment="1">
      <alignment horizontal="right" vertical="top" wrapText="1"/>
    </xf>
    <xf numFmtId="0" fontId="7" fillId="0" borderId="18" xfId="0" applyFont="1" applyBorder="1"/>
    <xf numFmtId="164" fontId="23" fillId="4" borderId="55" xfId="0" applyNumberFormat="1" applyFont="1" applyFill="1" applyBorder="1" applyAlignment="1">
      <alignment horizontal="right" vertical="center" wrapText="1"/>
    </xf>
    <xf numFmtId="10" fontId="7" fillId="4" borderId="0" xfId="0" applyNumberFormat="1" applyFont="1" applyFill="1"/>
    <xf numFmtId="0" fontId="11" fillId="3" borderId="47" xfId="0" applyFont="1" applyFill="1" applyBorder="1" applyAlignment="1">
      <alignment horizontal="left" vertical="top" wrapText="1"/>
    </xf>
    <xf numFmtId="0" fontId="10" fillId="3" borderId="47" xfId="0" applyFont="1" applyFill="1" applyBorder="1" applyAlignment="1">
      <alignment horizontal="right" vertical="top" wrapText="1"/>
    </xf>
    <xf numFmtId="0" fontId="11" fillId="3" borderId="0" xfId="0" applyFont="1" applyFill="1" applyAlignment="1">
      <alignment horizontal="left" vertical="top" wrapText="1"/>
    </xf>
    <xf numFmtId="0" fontId="10" fillId="3" borderId="0" xfId="0" applyFont="1" applyFill="1" applyAlignment="1">
      <alignment horizontal="right" vertical="top" wrapText="1"/>
    </xf>
    <xf numFmtId="0" fontId="10" fillId="3" borderId="64" xfId="0" applyFont="1" applyFill="1" applyBorder="1" applyAlignment="1">
      <alignment horizontal="center" vertical="top" wrapText="1"/>
    </xf>
    <xf numFmtId="0" fontId="10" fillId="3" borderId="0" xfId="0" applyFont="1" applyFill="1" applyAlignment="1">
      <alignment horizontal="center" vertical="top" wrapText="1"/>
    </xf>
    <xf numFmtId="0" fontId="10" fillId="3" borderId="17" xfId="0" applyFont="1" applyFill="1" applyBorder="1" applyAlignment="1">
      <alignment horizontal="center" vertical="top" wrapText="1"/>
    </xf>
    <xf numFmtId="4" fontId="10" fillId="3" borderId="17" xfId="0" applyNumberFormat="1" applyFont="1" applyFill="1" applyBorder="1" applyAlignment="1">
      <alignment horizontal="center" vertical="top" wrapText="1"/>
    </xf>
    <xf numFmtId="0" fontId="10" fillId="3" borderId="61" xfId="0" applyFont="1" applyFill="1" applyBorder="1" applyAlignment="1">
      <alignment horizontal="center" vertical="top" wrapText="1"/>
    </xf>
    <xf numFmtId="0" fontId="11" fillId="3" borderId="64" xfId="0" applyFont="1" applyFill="1" applyBorder="1" applyAlignment="1">
      <alignment horizontal="center" vertical="top" wrapText="1"/>
    </xf>
    <xf numFmtId="4" fontId="7" fillId="0" borderId="0" xfId="0" applyNumberFormat="1" applyFont="1"/>
    <xf numFmtId="0" fontId="7" fillId="0" borderId="65" xfId="0" applyFont="1" applyBorder="1"/>
    <xf numFmtId="0" fontId="7" fillId="0" borderId="66" xfId="0" applyFont="1" applyBorder="1"/>
    <xf numFmtId="4" fontId="7" fillId="0" borderId="66" xfId="0" applyNumberFormat="1" applyFont="1" applyBorder="1"/>
    <xf numFmtId="0" fontId="7" fillId="0" borderId="67" xfId="0" applyFont="1" applyBorder="1"/>
    <xf numFmtId="0" fontId="7" fillId="0" borderId="0" xfId="0" quotePrefix="1" applyFont="1"/>
    <xf numFmtId="0" fontId="7" fillId="0" borderId="69" xfId="0" applyFont="1" applyBorder="1"/>
    <xf numFmtId="0" fontId="7" fillId="0" borderId="74" xfId="0" applyFont="1" applyBorder="1"/>
    <xf numFmtId="0" fontId="15" fillId="0" borderId="10" xfId="0" applyFont="1" applyBorder="1"/>
    <xf numFmtId="0" fontId="19" fillId="10" borderId="10" xfId="0" applyFont="1" applyFill="1" applyBorder="1" applyAlignment="1">
      <alignment horizontal="left"/>
    </xf>
    <xf numFmtId="0" fontId="15" fillId="0" borderId="11" xfId="0" applyFont="1" applyBorder="1" applyAlignment="1">
      <alignment vertical="center" wrapText="1"/>
    </xf>
    <xf numFmtId="0" fontId="15" fillId="3" borderId="1" xfId="0" applyFont="1" applyFill="1" applyBorder="1" applyAlignment="1">
      <alignment horizontal="right" vertical="top" wrapText="1"/>
    </xf>
    <xf numFmtId="0" fontId="15" fillId="3" borderId="1" xfId="0" applyFont="1" applyFill="1" applyBorder="1" applyAlignment="1">
      <alignment horizontal="left" vertical="top" wrapText="1"/>
    </xf>
    <xf numFmtId="0" fontId="15" fillId="3" borderId="1" xfId="0" applyFont="1" applyFill="1" applyBorder="1" applyAlignment="1">
      <alignment horizontal="center" vertical="top" wrapText="1"/>
    </xf>
    <xf numFmtId="0" fontId="22" fillId="11" borderId="1" xfId="0" applyFont="1" applyFill="1" applyBorder="1" applyAlignment="1">
      <alignment horizontal="right" vertical="top" wrapText="1"/>
    </xf>
    <xf numFmtId="0" fontId="23" fillId="11" borderId="1" xfId="0" applyFont="1" applyFill="1" applyBorder="1" applyAlignment="1">
      <alignment horizontal="left" vertical="top" wrapText="1"/>
    </xf>
    <xf numFmtId="0" fontId="23" fillId="11" borderId="1" xfId="0" applyFont="1" applyFill="1" applyBorder="1" applyAlignment="1">
      <alignment horizontal="center" vertical="top" wrapText="1"/>
    </xf>
    <xf numFmtId="166" fontId="23" fillId="11" borderId="1" xfId="0" applyNumberFormat="1" applyFont="1" applyFill="1" applyBorder="1" applyAlignment="1">
      <alignment horizontal="right" vertical="top" wrapText="1"/>
    </xf>
    <xf numFmtId="4" fontId="23" fillId="11" borderId="1" xfId="0" applyNumberFormat="1" applyFont="1" applyFill="1" applyBorder="1" applyAlignment="1">
      <alignment horizontal="right" vertical="top" wrapText="1"/>
    </xf>
    <xf numFmtId="0" fontId="11" fillId="12" borderId="1" xfId="0" applyFont="1" applyFill="1" applyBorder="1" applyAlignment="1">
      <alignment horizontal="right" vertical="top" wrapText="1"/>
    </xf>
    <xf numFmtId="0" fontId="11" fillId="12" borderId="1" xfId="0" applyFont="1" applyFill="1" applyBorder="1" applyAlignment="1">
      <alignment horizontal="left" vertical="top" wrapText="1"/>
    </xf>
    <xf numFmtId="0" fontId="11" fillId="12" borderId="1" xfId="0" applyFont="1" applyFill="1" applyBorder="1" applyAlignment="1">
      <alignment horizontal="center" vertical="top" wrapText="1"/>
    </xf>
    <xf numFmtId="166" fontId="11" fillId="12" borderId="1" xfId="0" applyNumberFormat="1" applyFont="1" applyFill="1" applyBorder="1" applyAlignment="1">
      <alignment horizontal="right" vertical="top" wrapText="1"/>
    </xf>
    <xf numFmtId="4" fontId="11" fillId="12" borderId="1" xfId="0" applyNumberFormat="1" applyFont="1" applyFill="1" applyBorder="1" applyAlignment="1">
      <alignment horizontal="right" vertical="top" wrapText="1"/>
    </xf>
    <xf numFmtId="0" fontId="11" fillId="4" borderId="1" xfId="0" applyFont="1" applyFill="1" applyBorder="1" applyAlignment="1">
      <alignment horizontal="right" vertical="top" wrapText="1"/>
    </xf>
    <xf numFmtId="0" fontId="11" fillId="4" borderId="1" xfId="0" applyFont="1" applyFill="1" applyBorder="1" applyAlignment="1">
      <alignment horizontal="left" vertical="top" wrapText="1"/>
    </xf>
    <xf numFmtId="0" fontId="11" fillId="4" borderId="1" xfId="0" applyFont="1" applyFill="1" applyBorder="1" applyAlignment="1">
      <alignment horizontal="center" vertical="top" wrapText="1"/>
    </xf>
    <xf numFmtId="166" fontId="11" fillId="4" borderId="1" xfId="0" applyNumberFormat="1" applyFont="1" applyFill="1" applyBorder="1" applyAlignment="1">
      <alignment horizontal="right" vertical="top" wrapText="1"/>
    </xf>
    <xf numFmtId="4" fontId="11" fillId="4" borderId="1" xfId="0" applyNumberFormat="1" applyFont="1" applyFill="1" applyBorder="1" applyAlignment="1">
      <alignment horizontal="right" vertical="top" wrapText="1"/>
    </xf>
    <xf numFmtId="0" fontId="7" fillId="4" borderId="64" xfId="0" applyFont="1" applyFill="1" applyBorder="1"/>
    <xf numFmtId="4" fontId="11" fillId="4" borderId="50" xfId="0" applyNumberFormat="1" applyFont="1" applyFill="1" applyBorder="1" applyAlignment="1">
      <alignment horizontal="right" vertical="top" wrapText="1"/>
    </xf>
    <xf numFmtId="0" fontId="7" fillId="4" borderId="61" xfId="0" applyFont="1" applyFill="1" applyBorder="1"/>
    <xf numFmtId="0" fontId="11" fillId="4" borderId="49" xfId="0" applyFont="1" applyFill="1" applyBorder="1" applyAlignment="1">
      <alignment horizontal="left" vertical="top" wrapText="1"/>
    </xf>
    <xf numFmtId="0" fontId="11" fillId="0" borderId="1" xfId="0" applyFont="1" applyBorder="1" applyAlignment="1">
      <alignment horizontal="righ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166" fontId="11" fillId="0" borderId="1" xfId="0" applyNumberFormat="1" applyFont="1" applyBorder="1" applyAlignment="1">
      <alignment horizontal="right" vertical="top" wrapText="1"/>
    </xf>
    <xf numFmtId="4" fontId="11" fillId="0" borderId="1" xfId="0" applyNumberFormat="1" applyFont="1" applyBorder="1" applyAlignment="1">
      <alignment horizontal="right" vertical="top" wrapText="1"/>
    </xf>
    <xf numFmtId="0" fontId="23" fillId="11" borderId="1" xfId="0" applyFont="1" applyFill="1" applyBorder="1" applyAlignment="1">
      <alignment horizontal="right" vertical="top" wrapText="1"/>
    </xf>
    <xf numFmtId="4" fontId="11" fillId="12" borderId="1" xfId="0" applyNumberFormat="1" applyFont="1" applyFill="1" applyBorder="1" applyAlignment="1">
      <alignment vertical="top" wrapText="1"/>
    </xf>
    <xf numFmtId="0" fontId="11" fillId="12" borderId="1" xfId="0" applyFont="1" applyFill="1" applyBorder="1" applyAlignment="1">
      <alignment vertical="top" wrapText="1"/>
    </xf>
    <xf numFmtId="0" fontId="11" fillId="0" borderId="49" xfId="0" applyFont="1" applyBorder="1" applyAlignment="1">
      <alignment horizontal="left" vertical="top" wrapText="1"/>
    </xf>
    <xf numFmtId="49" fontId="11" fillId="0" borderId="1" xfId="0" applyNumberFormat="1" applyFont="1" applyBorder="1" applyAlignment="1">
      <alignment horizontal="left" vertical="top" wrapText="1"/>
    </xf>
    <xf numFmtId="0" fontId="15" fillId="3" borderId="49" xfId="0" applyFont="1" applyFill="1" applyBorder="1" applyAlignment="1">
      <alignment horizontal="left" vertical="top" wrapText="1"/>
    </xf>
    <xf numFmtId="0" fontId="15" fillId="3" borderId="50" xfId="0" applyFont="1" applyFill="1" applyBorder="1" applyAlignment="1">
      <alignment horizontal="right" vertical="top" wrapText="1"/>
    </xf>
    <xf numFmtId="0" fontId="23" fillId="11" borderId="49" xfId="0" applyFont="1" applyFill="1" applyBorder="1" applyAlignment="1">
      <alignment horizontal="left" vertical="top" wrapText="1"/>
    </xf>
    <xf numFmtId="4" fontId="23" fillId="11" borderId="50" xfId="0" applyNumberFormat="1" applyFont="1" applyFill="1" applyBorder="1" applyAlignment="1">
      <alignment horizontal="right" vertical="top" wrapText="1"/>
    </xf>
    <xf numFmtId="0" fontId="24" fillId="0" borderId="0" xfId="0" applyFont="1"/>
    <xf numFmtId="0" fontId="23" fillId="13" borderId="69" xfId="0" applyFont="1" applyFill="1" applyBorder="1" applyAlignment="1">
      <alignment horizontal="left" vertical="top" wrapText="1"/>
    </xf>
    <xf numFmtId="0" fontId="23" fillId="13" borderId="70" xfId="0" applyFont="1" applyFill="1" applyBorder="1" applyAlignment="1">
      <alignment horizontal="left" vertical="top" wrapText="1"/>
    </xf>
    <xf numFmtId="0" fontId="23" fillId="13" borderId="74" xfId="0" applyFont="1" applyFill="1" applyBorder="1" applyAlignment="1">
      <alignment horizontal="left" vertical="top" wrapText="1"/>
    </xf>
    <xf numFmtId="0" fontId="26" fillId="3" borderId="54" xfId="0" applyFont="1" applyFill="1" applyBorder="1" applyAlignment="1">
      <alignment horizontal="left" vertical="top" wrapText="1"/>
    </xf>
    <xf numFmtId="0" fontId="26" fillId="3" borderId="18" xfId="0" applyFont="1" applyFill="1" applyBorder="1" applyAlignment="1">
      <alignment horizontal="right" vertical="top" wrapText="1"/>
    </xf>
    <xf numFmtId="0" fontId="26" fillId="3" borderId="18" xfId="0" applyFont="1" applyFill="1" applyBorder="1" applyAlignment="1">
      <alignment horizontal="left" vertical="top" wrapText="1"/>
    </xf>
    <xf numFmtId="0" fontId="26" fillId="3" borderId="18" xfId="0" applyFont="1" applyFill="1" applyBorder="1" applyAlignment="1">
      <alignment horizontal="center" vertical="top" wrapText="1"/>
    </xf>
    <xf numFmtId="0" fontId="26" fillId="3" borderId="55" xfId="0" applyFont="1" applyFill="1" applyBorder="1" applyAlignment="1">
      <alignment horizontal="right" vertical="top" wrapText="1"/>
    </xf>
    <xf numFmtId="0" fontId="27" fillId="11" borderId="54" xfId="0" applyFont="1" applyFill="1" applyBorder="1" applyAlignment="1">
      <alignment horizontal="left" vertical="top" wrapText="1"/>
    </xf>
    <xf numFmtId="0" fontId="28" fillId="11" borderId="18" xfId="0" applyFont="1" applyFill="1" applyBorder="1" applyAlignment="1">
      <alignment horizontal="right" vertical="top" wrapText="1"/>
    </xf>
    <xf numFmtId="0" fontId="27" fillId="11" borderId="18" xfId="0" applyFont="1" applyFill="1" applyBorder="1" applyAlignment="1">
      <alignment horizontal="left" vertical="top" wrapText="1"/>
    </xf>
    <xf numFmtId="0" fontId="27" fillId="11" borderId="18" xfId="0" applyFont="1" applyFill="1" applyBorder="1" applyAlignment="1">
      <alignment horizontal="center" vertical="top" wrapText="1"/>
    </xf>
    <xf numFmtId="166" fontId="27" fillId="11" borderId="18" xfId="0" applyNumberFormat="1" applyFont="1" applyFill="1" applyBorder="1" applyAlignment="1">
      <alignment horizontal="right" vertical="top" wrapText="1"/>
    </xf>
    <xf numFmtId="4" fontId="27" fillId="11" borderId="18" xfId="0" applyNumberFormat="1" applyFont="1" applyFill="1" applyBorder="1" applyAlignment="1">
      <alignment horizontal="right" vertical="top" wrapText="1"/>
    </xf>
    <xf numFmtId="0" fontId="11" fillId="3" borderId="0" xfId="0" applyFont="1" applyFill="1" applyAlignment="1">
      <alignment horizontal="right" vertical="top" wrapText="1"/>
    </xf>
    <xf numFmtId="4" fontId="11" fillId="3" borderId="0" xfId="0" applyNumberFormat="1" applyFont="1" applyFill="1" applyAlignment="1">
      <alignment horizontal="right" vertical="top" wrapText="1"/>
    </xf>
    <xf numFmtId="0" fontId="11" fillId="0" borderId="0" xfId="0" applyFont="1" applyAlignment="1">
      <alignment horizontal="right" vertical="top" wrapText="1"/>
    </xf>
    <xf numFmtId="0" fontId="11" fillId="0" borderId="0" xfId="0" applyFont="1" applyAlignment="1">
      <alignment horizontal="left" vertical="top" wrapText="1"/>
    </xf>
    <xf numFmtId="0" fontId="11" fillId="0" borderId="0" xfId="0" applyFont="1" applyAlignment="1">
      <alignment horizontal="center" vertical="top" wrapText="1"/>
    </xf>
    <xf numFmtId="166" fontId="11" fillId="0" borderId="0" xfId="0" applyNumberFormat="1" applyFont="1" applyAlignment="1">
      <alignment horizontal="right" vertical="top" wrapText="1"/>
    </xf>
    <xf numFmtId="4" fontId="11" fillId="0" borderId="0" xfId="0" applyNumberFormat="1" applyFont="1" applyAlignment="1">
      <alignment horizontal="right" vertical="top" wrapText="1"/>
    </xf>
    <xf numFmtId="0" fontId="11" fillId="3" borderId="0" xfId="0" applyFont="1" applyFill="1" applyAlignment="1">
      <alignment horizontal="center" vertical="top" wrapText="1"/>
    </xf>
    <xf numFmtId="0" fontId="11" fillId="3" borderId="0" xfId="0" applyFont="1" applyFill="1" applyAlignment="1">
      <alignment vertical="top" wrapText="1"/>
    </xf>
    <xf numFmtId="0" fontId="27" fillId="13" borderId="64" xfId="0" applyFont="1" applyFill="1" applyBorder="1" applyAlignment="1">
      <alignment horizontal="left" vertical="top" wrapText="1"/>
    </xf>
    <xf numFmtId="0" fontId="27" fillId="13" borderId="0" xfId="0" applyFont="1" applyFill="1" applyAlignment="1">
      <alignment horizontal="left" vertical="top" wrapText="1"/>
    </xf>
    <xf numFmtId="0" fontId="27" fillId="13" borderId="61" xfId="0" applyFont="1" applyFill="1" applyBorder="1" applyAlignment="1">
      <alignment horizontal="left" vertical="top" wrapText="1"/>
    </xf>
    <xf numFmtId="0" fontId="26" fillId="3" borderId="49" xfId="0" applyFont="1" applyFill="1" applyBorder="1" applyAlignment="1">
      <alignment horizontal="left" vertical="top" wrapText="1"/>
    </xf>
    <xf numFmtId="0" fontId="26" fillId="3" borderId="1" xfId="0" applyFont="1" applyFill="1" applyBorder="1" applyAlignment="1">
      <alignment horizontal="right" vertical="top" wrapText="1"/>
    </xf>
    <xf numFmtId="0" fontId="26" fillId="3" borderId="1" xfId="0" applyFont="1" applyFill="1" applyBorder="1" applyAlignment="1">
      <alignment horizontal="left" vertical="top" wrapText="1"/>
    </xf>
    <xf numFmtId="0" fontId="26" fillId="3" borderId="1" xfId="0" applyFont="1" applyFill="1" applyBorder="1" applyAlignment="1">
      <alignment horizontal="center" vertical="top" wrapText="1"/>
    </xf>
    <xf numFmtId="0" fontId="26" fillId="3" borderId="50" xfId="0" applyFont="1" applyFill="1" applyBorder="1" applyAlignment="1">
      <alignment horizontal="right" vertical="top" wrapText="1"/>
    </xf>
    <xf numFmtId="0" fontId="27" fillId="11" borderId="49" xfId="0" applyFont="1" applyFill="1" applyBorder="1" applyAlignment="1">
      <alignment horizontal="left" vertical="top" wrapText="1"/>
    </xf>
    <xf numFmtId="0" fontId="28" fillId="11" borderId="1" xfId="0" applyFont="1" applyFill="1" applyBorder="1" applyAlignment="1">
      <alignment horizontal="right" vertical="top" wrapText="1"/>
    </xf>
    <xf numFmtId="0" fontId="27" fillId="11" borderId="1" xfId="0" applyFont="1" applyFill="1" applyBorder="1" applyAlignment="1">
      <alignment horizontal="left" vertical="top" wrapText="1"/>
    </xf>
    <xf numFmtId="0" fontId="27" fillId="11" borderId="1" xfId="0" applyFont="1" applyFill="1" applyBorder="1" applyAlignment="1">
      <alignment horizontal="center" vertical="top" wrapText="1"/>
    </xf>
    <xf numFmtId="166" fontId="27" fillId="11" borderId="1" xfId="0" applyNumberFormat="1" applyFont="1" applyFill="1" applyBorder="1" applyAlignment="1">
      <alignment horizontal="right" vertical="top" wrapText="1"/>
    </xf>
    <xf numFmtId="4" fontId="27" fillId="11" borderId="1" xfId="0" applyNumberFormat="1" applyFont="1" applyFill="1" applyBorder="1" applyAlignment="1">
      <alignment horizontal="right" vertical="top" wrapText="1"/>
    </xf>
    <xf numFmtId="4" fontId="27" fillId="11" borderId="50" xfId="0" applyNumberFormat="1" applyFont="1" applyFill="1" applyBorder="1" applyAlignment="1">
      <alignment horizontal="right" vertical="top" wrapText="1"/>
    </xf>
    <xf numFmtId="0" fontId="29" fillId="0" borderId="49" xfId="0" applyFont="1" applyBorder="1" applyAlignment="1">
      <alignment horizontal="left" vertical="top" wrapText="1"/>
    </xf>
    <xf numFmtId="0" fontId="29" fillId="0" borderId="1" xfId="0" applyFont="1" applyBorder="1" applyAlignment="1">
      <alignment horizontal="right" vertical="top" wrapText="1"/>
    </xf>
    <xf numFmtId="0" fontId="29" fillId="0" borderId="1" xfId="0" applyFont="1" applyBorder="1" applyAlignment="1">
      <alignment horizontal="left" vertical="top" wrapText="1"/>
    </xf>
    <xf numFmtId="0" fontId="29" fillId="0" borderId="1" xfId="0" applyFont="1" applyBorder="1" applyAlignment="1">
      <alignment horizontal="center" vertical="top" wrapText="1"/>
    </xf>
    <xf numFmtId="166" fontId="29" fillId="0" borderId="1" xfId="0" applyNumberFormat="1" applyFont="1" applyBorder="1" applyAlignment="1">
      <alignment horizontal="right" vertical="top" wrapText="1"/>
    </xf>
    <xf numFmtId="4" fontId="29" fillId="0" borderId="1" xfId="0" applyNumberFormat="1" applyFont="1" applyBorder="1" applyAlignment="1">
      <alignment horizontal="right" vertical="top" wrapText="1"/>
    </xf>
    <xf numFmtId="4" fontId="29" fillId="4" borderId="50" xfId="0" applyNumberFormat="1" applyFont="1" applyFill="1" applyBorder="1" applyAlignment="1">
      <alignment horizontal="right" vertical="top" wrapText="1"/>
    </xf>
    <xf numFmtId="0" fontId="0" fillId="0" borderId="18" xfId="0" applyBorder="1" applyAlignment="1">
      <alignment horizontal="center" vertical="center" wrapText="1"/>
    </xf>
    <xf numFmtId="0" fontId="29" fillId="0" borderId="18" xfId="0" applyFont="1" applyBorder="1" applyAlignment="1">
      <alignment horizontal="center" vertical="top" wrapText="1"/>
    </xf>
    <xf numFmtId="0" fontId="29" fillId="0" borderId="18" xfId="0" applyFont="1" applyBorder="1" applyAlignment="1">
      <alignment horizontal="center" vertical="center" wrapText="1"/>
    </xf>
    <xf numFmtId="0" fontId="29" fillId="0" borderId="64" xfId="0" applyFont="1" applyBorder="1" applyAlignment="1">
      <alignment horizontal="center" vertical="top" wrapText="1"/>
    </xf>
    <xf numFmtId="0" fontId="29" fillId="0" borderId="0" xfId="0" applyFont="1" applyAlignment="1">
      <alignment horizontal="center" vertical="top" wrapText="1"/>
    </xf>
    <xf numFmtId="0" fontId="29" fillId="0" borderId="0" xfId="0" applyFont="1" applyAlignment="1">
      <alignment horizontal="center" vertical="center" wrapText="1"/>
    </xf>
    <xf numFmtId="14" fontId="29" fillId="0" borderId="0" xfId="0" applyNumberFormat="1" applyFont="1" applyAlignment="1">
      <alignment horizontal="center" vertical="top" wrapText="1"/>
    </xf>
    <xf numFmtId="4" fontId="29" fillId="0" borderId="0" xfId="0" applyNumberFormat="1" applyFont="1" applyAlignment="1">
      <alignment horizontal="center" vertical="top" wrapText="1"/>
    </xf>
    <xf numFmtId="4" fontId="29" fillId="0" borderId="61" xfId="0" applyNumberFormat="1" applyFont="1" applyBorder="1" applyAlignment="1">
      <alignment horizontal="center" vertical="top" wrapText="1"/>
    </xf>
    <xf numFmtId="0" fontId="27" fillId="13" borderId="114" xfId="0" applyFont="1" applyFill="1" applyBorder="1" applyAlignment="1">
      <alignment horizontal="left" vertical="top" wrapText="1"/>
    </xf>
    <xf numFmtId="0" fontId="27" fillId="13" borderId="45" xfId="0" applyFont="1" applyFill="1" applyBorder="1" applyAlignment="1">
      <alignment horizontal="left" vertical="top" wrapText="1"/>
    </xf>
    <xf numFmtId="0" fontId="27" fillId="13" borderId="115" xfId="0" applyFont="1" applyFill="1" applyBorder="1" applyAlignment="1">
      <alignment horizontal="left" vertical="top" wrapText="1"/>
    </xf>
    <xf numFmtId="0" fontId="31" fillId="0" borderId="18" xfId="4" applyFont="1" applyBorder="1" applyAlignment="1">
      <alignment horizontal="left" vertical="top" wrapText="1"/>
    </xf>
    <xf numFmtId="0" fontId="31" fillId="0" borderId="0" xfId="4" applyFont="1" applyBorder="1" applyAlignment="1">
      <alignment horizontal="left" vertical="top" wrapText="1"/>
    </xf>
    <xf numFmtId="0" fontId="29" fillId="0" borderId="0" xfId="0" applyFont="1" applyAlignment="1">
      <alignment horizontal="left" vertical="top" wrapText="1"/>
    </xf>
    <xf numFmtId="0" fontId="31" fillId="0" borderId="18" xfId="4" applyFont="1" applyBorder="1" applyAlignment="1">
      <alignment horizontal="right" vertical="top" wrapText="1"/>
    </xf>
    <xf numFmtId="0" fontId="31" fillId="0" borderId="0" xfId="4" applyFont="1" applyBorder="1" applyAlignment="1">
      <alignment horizontal="right" vertical="top" wrapText="1"/>
    </xf>
    <xf numFmtId="0" fontId="29" fillId="0" borderId="18" xfId="4" applyFont="1" applyBorder="1" applyAlignment="1">
      <alignment horizontal="center" vertical="top" wrapText="1"/>
    </xf>
    <xf numFmtId="0" fontId="32" fillId="11" borderId="49" xfId="0" applyFont="1" applyFill="1" applyBorder="1" applyAlignment="1">
      <alignment horizontal="left" vertical="top" wrapText="1"/>
    </xf>
    <xf numFmtId="0" fontId="33" fillId="11" borderId="1" xfId="0" applyFont="1" applyFill="1" applyBorder="1" applyAlignment="1">
      <alignment horizontal="right" vertical="top" wrapText="1"/>
    </xf>
    <xf numFmtId="0" fontId="32" fillId="11" borderId="1" xfId="0" applyFont="1" applyFill="1" applyBorder="1" applyAlignment="1">
      <alignment horizontal="left" vertical="top" wrapText="1"/>
    </xf>
    <xf numFmtId="0" fontId="32" fillId="11" borderId="1" xfId="0" applyFont="1" applyFill="1" applyBorder="1" applyAlignment="1">
      <alignment horizontal="center" vertical="top" wrapText="1"/>
    </xf>
    <xf numFmtId="166" fontId="32" fillId="11" borderId="1" xfId="0" applyNumberFormat="1" applyFont="1" applyFill="1" applyBorder="1" applyAlignment="1">
      <alignment horizontal="right" vertical="top" wrapText="1"/>
    </xf>
    <xf numFmtId="4" fontId="32" fillId="11" borderId="1" xfId="0" applyNumberFormat="1" applyFont="1" applyFill="1" applyBorder="1" applyAlignment="1">
      <alignment horizontal="right" vertical="top" wrapText="1"/>
    </xf>
    <xf numFmtId="4" fontId="32" fillId="11" borderId="50" xfId="0" applyNumberFormat="1" applyFont="1" applyFill="1" applyBorder="1" applyAlignment="1">
      <alignment horizontal="right" vertical="top" wrapText="1"/>
    </xf>
    <xf numFmtId="0" fontId="0" fillId="0" borderId="49" xfId="0" applyBorder="1" applyAlignment="1">
      <alignment horizontal="left" vertical="top" wrapText="1"/>
    </xf>
    <xf numFmtId="0" fontId="0" fillId="0" borderId="1" xfId="0" applyBorder="1" applyAlignment="1">
      <alignment horizontal="right" vertical="top" wrapText="1"/>
    </xf>
    <xf numFmtId="0" fontId="0" fillId="0" borderId="1" xfId="0" applyBorder="1" applyAlignment="1">
      <alignment horizontal="left" vertical="top" wrapText="1"/>
    </xf>
    <xf numFmtId="0" fontId="0" fillId="0" borderId="1" xfId="0" applyBorder="1" applyAlignment="1">
      <alignment horizontal="center" vertical="top" wrapText="1"/>
    </xf>
    <xf numFmtId="166" fontId="0" fillId="0" borderId="1" xfId="0" applyNumberFormat="1" applyBorder="1" applyAlignment="1">
      <alignment horizontal="right" vertical="top" wrapText="1"/>
    </xf>
    <xf numFmtId="4" fontId="0" fillId="0" borderId="1" xfId="0" applyNumberFormat="1" applyBorder="1" applyAlignment="1">
      <alignment horizontal="right" vertical="top" wrapText="1"/>
    </xf>
    <xf numFmtId="4" fontId="0" fillId="4" borderId="50" xfId="0" applyNumberFormat="1" applyFill="1" applyBorder="1" applyAlignment="1">
      <alignment horizontal="right" vertical="top" wrapText="1"/>
    </xf>
    <xf numFmtId="0" fontId="1" fillId="0" borderId="18" xfId="4" applyFont="1" applyBorder="1" applyAlignment="1">
      <alignment horizontal="center" vertical="top" wrapText="1"/>
    </xf>
    <xf numFmtId="0" fontId="1" fillId="0" borderId="0" xfId="4" applyFont="1" applyBorder="1" applyAlignment="1">
      <alignment horizontal="center" vertical="top" wrapText="1"/>
    </xf>
    <xf numFmtId="14" fontId="0" fillId="0" borderId="0" xfId="0" applyNumberFormat="1" applyAlignment="1">
      <alignment horizontal="center" vertical="top" wrapText="1"/>
    </xf>
    <xf numFmtId="0" fontId="0" fillId="0" borderId="0" xfId="0" applyAlignment="1">
      <alignment horizontal="center" vertical="top" wrapText="1"/>
    </xf>
    <xf numFmtId="4" fontId="0" fillId="0" borderId="0" xfId="0" applyNumberFormat="1" applyAlignment="1">
      <alignment horizontal="center" vertical="top" wrapText="1"/>
    </xf>
    <xf numFmtId="4" fontId="0" fillId="0" borderId="61" xfId="0" applyNumberFormat="1" applyBorder="1" applyAlignment="1">
      <alignment horizontal="center" vertical="top" wrapText="1"/>
    </xf>
    <xf numFmtId="0" fontId="27" fillId="13" borderId="69" xfId="0" applyFont="1" applyFill="1" applyBorder="1" applyAlignment="1">
      <alignment horizontal="left" vertical="top" wrapText="1"/>
    </xf>
    <xf numFmtId="0" fontId="27" fillId="13" borderId="70" xfId="0" applyFont="1" applyFill="1" applyBorder="1" applyAlignment="1">
      <alignment horizontal="left" vertical="top" wrapText="1"/>
    </xf>
    <xf numFmtId="0" fontId="27" fillId="13" borderId="74" xfId="0" applyFont="1" applyFill="1" applyBorder="1" applyAlignment="1">
      <alignment horizontal="left" vertical="top" wrapText="1"/>
    </xf>
    <xf numFmtId="0" fontId="29" fillId="0" borderId="55" xfId="0" applyFont="1" applyBorder="1" applyAlignment="1">
      <alignment horizontal="center" vertical="center" wrapText="1"/>
    </xf>
    <xf numFmtId="4" fontId="29" fillId="0" borderId="55" xfId="0" applyNumberFormat="1" applyFont="1" applyBorder="1" applyAlignment="1">
      <alignment vertical="top" wrapText="1"/>
    </xf>
    <xf numFmtId="0" fontId="0" fillId="0" borderId="0" xfId="0" applyAlignment="1">
      <alignment horizontal="center" vertical="center" wrapText="1"/>
    </xf>
    <xf numFmtId="4" fontId="27" fillId="11" borderId="55" xfId="0" applyNumberFormat="1" applyFont="1" applyFill="1" applyBorder="1" applyAlignment="1">
      <alignment horizontal="right" vertical="top" wrapText="1"/>
    </xf>
    <xf numFmtId="0" fontId="29" fillId="0" borderId="54" xfId="0" applyFont="1" applyBorder="1" applyAlignment="1">
      <alignment horizontal="left" vertical="top" wrapText="1"/>
    </xf>
    <xf numFmtId="0" fontId="29" fillId="0" borderId="18" xfId="0" applyFont="1" applyBorder="1" applyAlignment="1">
      <alignment horizontal="right" vertical="top" wrapText="1"/>
    </xf>
    <xf numFmtId="0" fontId="29" fillId="0" borderId="18" xfId="0" applyFont="1" applyBorder="1" applyAlignment="1">
      <alignment horizontal="left" vertical="top" wrapText="1"/>
    </xf>
    <xf numFmtId="166" fontId="29" fillId="0" borderId="18" xfId="0" applyNumberFormat="1" applyFont="1" applyBorder="1" applyAlignment="1">
      <alignment horizontal="right" vertical="top" wrapText="1"/>
    </xf>
    <xf numFmtId="4" fontId="29" fillId="0" borderId="18" xfId="0" applyNumberFormat="1" applyFont="1" applyBorder="1" applyAlignment="1">
      <alignment horizontal="right" vertical="top" wrapText="1"/>
    </xf>
    <xf numFmtId="4" fontId="29" fillId="4" borderId="55" xfId="0" applyNumberFormat="1" applyFont="1" applyFill="1" applyBorder="1" applyAlignment="1">
      <alignment horizontal="right" vertical="top" wrapText="1"/>
    </xf>
    <xf numFmtId="0" fontId="29" fillId="0" borderId="58" xfId="0" applyFont="1" applyBorder="1" applyAlignment="1">
      <alignment horizontal="center" vertical="center" wrapText="1"/>
    </xf>
    <xf numFmtId="0" fontId="29" fillId="0" borderId="60" xfId="0" applyFont="1" applyBorder="1" applyAlignment="1">
      <alignment vertical="center" wrapText="1"/>
    </xf>
    <xf numFmtId="2" fontId="26" fillId="0" borderId="59" xfId="0" applyNumberFormat="1" applyFont="1" applyBorder="1" applyAlignment="1">
      <alignment horizontal="center" vertical="center" wrapText="1"/>
    </xf>
    <xf numFmtId="0" fontId="29" fillId="0" borderId="58" xfId="0" quotePrefix="1" applyFont="1" applyBorder="1" applyAlignment="1">
      <alignment vertical="center" wrapText="1"/>
    </xf>
    <xf numFmtId="0" fontId="29" fillId="5" borderId="18" xfId="0" applyFont="1" applyFill="1" applyBorder="1" applyAlignment="1">
      <alignment horizontal="center" vertical="center" wrapText="1"/>
    </xf>
    <xf numFmtId="4" fontId="0" fillId="4" borderId="98" xfId="0" applyNumberFormat="1" applyFill="1" applyBorder="1" applyAlignment="1">
      <alignment horizontal="right" vertical="top" wrapText="1"/>
    </xf>
    <xf numFmtId="0" fontId="29" fillId="4" borderId="54" xfId="0" applyFont="1" applyFill="1" applyBorder="1" applyAlignment="1">
      <alignment horizontal="left" vertical="top" wrapText="1"/>
    </xf>
    <xf numFmtId="0" fontId="29" fillId="4" borderId="18" xfId="0" applyFont="1" applyFill="1" applyBorder="1" applyAlignment="1">
      <alignment horizontal="right" vertical="top" wrapText="1"/>
    </xf>
    <xf numFmtId="0" fontId="29" fillId="4" borderId="18" xfId="0" applyFont="1" applyFill="1" applyBorder="1" applyAlignment="1">
      <alignment horizontal="left" vertical="top" wrapText="1"/>
    </xf>
    <xf numFmtId="0" fontId="29" fillId="4" borderId="18" xfId="0" applyFont="1" applyFill="1" applyBorder="1" applyAlignment="1">
      <alignment horizontal="center" vertical="top" wrapText="1"/>
    </xf>
    <xf numFmtId="166" fontId="29" fillId="4" borderId="18" xfId="0" applyNumberFormat="1" applyFont="1" applyFill="1" applyBorder="1" applyAlignment="1">
      <alignment horizontal="right" vertical="top" wrapText="1"/>
    </xf>
    <xf numFmtId="4" fontId="29" fillId="4" borderId="18" xfId="0" applyNumberFormat="1" applyFont="1" applyFill="1" applyBorder="1" applyAlignment="1">
      <alignment horizontal="right" vertical="top" wrapText="1"/>
    </xf>
    <xf numFmtId="0" fontId="29" fillId="5" borderId="18" xfId="0" applyFont="1" applyFill="1" applyBorder="1" applyAlignment="1">
      <alignment horizontal="left" vertical="top" wrapText="1"/>
    </xf>
    <xf numFmtId="0" fontId="29" fillId="0" borderId="78" xfId="0" applyFont="1" applyBorder="1" applyAlignment="1">
      <alignment horizontal="right" vertical="top" wrapText="1"/>
    </xf>
    <xf numFmtId="0" fontId="11" fillId="12" borderId="49" xfId="0" applyFont="1" applyFill="1" applyBorder="1" applyAlignment="1">
      <alignment horizontal="left" vertical="top" wrapText="1"/>
    </xf>
    <xf numFmtId="4" fontId="11" fillId="12" borderId="50" xfId="0" applyNumberFormat="1" applyFont="1" applyFill="1" applyBorder="1" applyAlignment="1">
      <alignment horizontal="right" vertical="top" wrapText="1"/>
    </xf>
    <xf numFmtId="0" fontId="11" fillId="0" borderId="121" xfId="0" applyFont="1" applyBorder="1" applyAlignment="1">
      <alignment horizontal="left" vertical="top" wrapText="1"/>
    </xf>
    <xf numFmtId="0" fontId="11" fillId="0" borderId="122" xfId="0" applyFont="1" applyBorder="1" applyAlignment="1">
      <alignment horizontal="right" vertical="top" wrapText="1"/>
    </xf>
    <xf numFmtId="0" fontId="11" fillId="0" borderId="122" xfId="0" applyFont="1" applyBorder="1" applyAlignment="1">
      <alignment horizontal="left" vertical="top" wrapText="1"/>
    </xf>
    <xf numFmtId="0" fontId="11" fillId="0" borderId="122" xfId="0" applyFont="1" applyBorder="1" applyAlignment="1">
      <alignment horizontal="center" vertical="top" wrapText="1"/>
    </xf>
    <xf numFmtId="166" fontId="11" fillId="0" borderId="122" xfId="0" applyNumberFormat="1" applyFont="1" applyBorder="1" applyAlignment="1">
      <alignment horizontal="right" vertical="top" wrapText="1"/>
    </xf>
    <xf numFmtId="4" fontId="11" fillId="0" borderId="122" xfId="0" applyNumberFormat="1" applyFont="1" applyBorder="1" applyAlignment="1">
      <alignment horizontal="right" vertical="top" wrapText="1"/>
    </xf>
    <xf numFmtId="4" fontId="11" fillId="4" borderId="123" xfId="0" applyNumberFormat="1" applyFont="1" applyFill="1" applyBorder="1" applyAlignment="1">
      <alignment horizontal="right" vertical="top" wrapText="1"/>
    </xf>
    <xf numFmtId="0" fontId="15" fillId="3" borderId="125" xfId="0" applyFont="1" applyFill="1" applyBorder="1" applyAlignment="1">
      <alignment horizontal="left" vertical="top" wrapText="1"/>
    </xf>
    <xf numFmtId="0" fontId="15" fillId="3" borderId="126" xfId="0" applyFont="1" applyFill="1" applyBorder="1" applyAlignment="1">
      <alignment horizontal="right" vertical="top" wrapText="1"/>
    </xf>
    <xf numFmtId="0" fontId="15" fillId="3" borderId="126" xfId="0" applyFont="1" applyFill="1" applyBorder="1" applyAlignment="1">
      <alignment horizontal="left" vertical="top" wrapText="1"/>
    </xf>
    <xf numFmtId="0" fontId="15" fillId="3" borderId="126" xfId="0" applyFont="1" applyFill="1" applyBorder="1" applyAlignment="1">
      <alignment horizontal="center" vertical="top" wrapText="1"/>
    </xf>
    <xf numFmtId="0" fontId="15" fillId="3" borderId="127" xfId="0" applyFont="1" applyFill="1" applyBorder="1" applyAlignment="1">
      <alignment horizontal="right" vertical="top" wrapText="1"/>
    </xf>
    <xf numFmtId="0" fontId="11" fillId="4" borderId="121" xfId="0" applyFont="1" applyFill="1" applyBorder="1" applyAlignment="1">
      <alignment horizontal="left" vertical="top" wrapText="1"/>
    </xf>
    <xf numFmtId="0" fontId="11" fillId="4" borderId="122" xfId="0" applyFont="1" applyFill="1" applyBorder="1" applyAlignment="1">
      <alignment horizontal="right" vertical="top" wrapText="1"/>
    </xf>
    <xf numFmtId="0" fontId="11" fillId="4" borderId="122" xfId="0" applyFont="1" applyFill="1" applyBorder="1" applyAlignment="1">
      <alignment horizontal="left" vertical="top" wrapText="1"/>
    </xf>
    <xf numFmtId="0" fontId="11" fillId="4" borderId="122" xfId="0" applyFont="1" applyFill="1" applyBorder="1" applyAlignment="1">
      <alignment horizontal="center" vertical="top" wrapText="1"/>
    </xf>
    <xf numFmtId="166" fontId="11" fillId="4" borderId="122" xfId="0" applyNumberFormat="1" applyFont="1" applyFill="1" applyBorder="1" applyAlignment="1">
      <alignment horizontal="right" vertical="top" wrapText="1"/>
    </xf>
    <xf numFmtId="4" fontId="11" fillId="4" borderId="122" xfId="0" applyNumberFormat="1" applyFont="1" applyFill="1" applyBorder="1" applyAlignment="1">
      <alignment horizontal="right" vertical="top" wrapText="1"/>
    </xf>
    <xf numFmtId="0" fontId="23" fillId="13" borderId="0" xfId="0" applyFont="1" applyFill="1" applyAlignment="1">
      <alignment horizontal="left" vertical="top" wrapText="1"/>
    </xf>
    <xf numFmtId="0" fontId="11" fillId="3" borderId="64" xfId="0" applyFont="1" applyFill="1" applyBorder="1" applyAlignment="1">
      <alignment horizontal="right" vertical="top" wrapText="1"/>
    </xf>
    <xf numFmtId="4" fontId="11" fillId="3" borderId="61" xfId="0" applyNumberFormat="1" applyFont="1" applyFill="1" applyBorder="1" applyAlignment="1">
      <alignment horizontal="right" vertical="top" wrapText="1"/>
    </xf>
    <xf numFmtId="0" fontId="11" fillId="3" borderId="65" xfId="0" applyFont="1" applyFill="1" applyBorder="1" applyAlignment="1">
      <alignment horizontal="right" vertical="top" wrapText="1"/>
    </xf>
    <xf numFmtId="0" fontId="11" fillId="3" borderId="66" xfId="0" applyFont="1" applyFill="1" applyBorder="1" applyAlignment="1">
      <alignment horizontal="right" vertical="top" wrapText="1"/>
    </xf>
    <xf numFmtId="4" fontId="11" fillId="3" borderId="66" xfId="0" applyNumberFormat="1" applyFont="1" applyFill="1" applyBorder="1" applyAlignment="1">
      <alignment horizontal="right" vertical="top" wrapText="1"/>
    </xf>
    <xf numFmtId="4" fontId="11" fillId="3" borderId="67" xfId="0" applyNumberFormat="1" applyFont="1" applyFill="1" applyBorder="1" applyAlignment="1">
      <alignment horizontal="right" vertical="top" wrapText="1"/>
    </xf>
    <xf numFmtId="0" fontId="11" fillId="0" borderId="128" xfId="0" applyFont="1" applyBorder="1" applyAlignment="1">
      <alignment horizontal="left" vertical="top" wrapText="1"/>
    </xf>
    <xf numFmtId="0" fontId="11" fillId="0" borderId="129" xfId="0" applyFont="1" applyBorder="1" applyAlignment="1">
      <alignment horizontal="right" vertical="top" wrapText="1"/>
    </xf>
    <xf numFmtId="0" fontId="11" fillId="0" borderId="129" xfId="0" applyFont="1" applyBorder="1" applyAlignment="1">
      <alignment horizontal="left" vertical="top" wrapText="1"/>
    </xf>
    <xf numFmtId="0" fontId="11" fillId="0" borderId="129" xfId="0" applyFont="1" applyBorder="1" applyAlignment="1">
      <alignment horizontal="center" vertical="top" wrapText="1"/>
    </xf>
    <xf numFmtId="166" fontId="11" fillId="0" borderId="129" xfId="0" applyNumberFormat="1" applyFont="1" applyBorder="1" applyAlignment="1">
      <alignment horizontal="right" vertical="top" wrapText="1"/>
    </xf>
    <xf numFmtId="4" fontId="11" fillId="0" borderId="129" xfId="0" applyNumberFormat="1" applyFont="1" applyBorder="1" applyAlignment="1">
      <alignment horizontal="right" vertical="top" wrapText="1"/>
    </xf>
    <xf numFmtId="4" fontId="11" fillId="4" borderId="98" xfId="0" applyNumberFormat="1" applyFont="1" applyFill="1" applyBorder="1" applyAlignment="1">
      <alignment horizontal="right" vertical="top" wrapText="1"/>
    </xf>
    <xf numFmtId="0" fontId="11" fillId="0" borderId="0" xfId="0" applyFont="1"/>
    <xf numFmtId="0" fontId="11" fillId="0" borderId="64" xfId="0" applyFont="1" applyBorder="1" applyAlignment="1">
      <alignment horizontal="left" vertical="top" wrapText="1"/>
    </xf>
    <xf numFmtId="4" fontId="11" fillId="0" borderId="61" xfId="0" applyNumberFormat="1" applyFont="1" applyBorder="1" applyAlignment="1">
      <alignment horizontal="right" vertical="top" wrapText="1"/>
    </xf>
    <xf numFmtId="0" fontId="0" fillId="0" borderId="130" xfId="0" applyBorder="1" applyAlignment="1">
      <alignment horizontal="left" vertical="top" wrapText="1"/>
    </xf>
    <xf numFmtId="0" fontId="0" fillId="0" borderId="78" xfId="0" applyBorder="1" applyAlignment="1">
      <alignment horizontal="right" vertical="top" wrapText="1"/>
    </xf>
    <xf numFmtId="0" fontId="0" fillId="0" borderId="78" xfId="0" applyBorder="1" applyAlignment="1">
      <alignment horizontal="left" vertical="top" wrapText="1"/>
    </xf>
    <xf numFmtId="0" fontId="0" fillId="0" borderId="78" xfId="0" applyBorder="1" applyAlignment="1">
      <alignment horizontal="center" vertical="top" wrapText="1"/>
    </xf>
    <xf numFmtId="166" fontId="0" fillId="0" borderId="78" xfId="0" applyNumberFormat="1" applyBorder="1" applyAlignment="1">
      <alignment horizontal="right" vertical="top" wrapText="1"/>
    </xf>
    <xf numFmtId="4" fontId="0" fillId="0" borderId="78" xfId="0" applyNumberFormat="1" applyBorder="1" applyAlignment="1">
      <alignment horizontal="right" vertical="top" wrapText="1"/>
    </xf>
    <xf numFmtId="4" fontId="0" fillId="4" borderId="131" xfId="0" applyNumberFormat="1" applyFill="1" applyBorder="1" applyAlignment="1">
      <alignment horizontal="right" vertical="top" wrapText="1"/>
    </xf>
    <xf numFmtId="0" fontId="10" fillId="3" borderId="0" xfId="0" applyFont="1" applyFill="1" applyAlignment="1">
      <alignment horizontal="left" vertical="top" wrapText="1"/>
    </xf>
    <xf numFmtId="4" fontId="10" fillId="3" borderId="0" xfId="0" applyNumberFormat="1" applyFont="1" applyFill="1" applyAlignment="1">
      <alignment horizontal="right" vertical="top" wrapText="1"/>
    </xf>
    <xf numFmtId="168" fontId="14" fillId="15" borderId="18" xfId="0" applyNumberFormat="1" applyFont="1" applyFill="1" applyBorder="1"/>
    <xf numFmtId="0" fontId="27" fillId="17" borderId="1" xfId="0" applyFont="1" applyFill="1" applyBorder="1" applyAlignment="1">
      <alignment horizontal="left" vertical="top" wrapText="1"/>
    </xf>
    <xf numFmtId="0" fontId="32" fillId="17" borderId="1" xfId="0" applyFont="1" applyFill="1" applyBorder="1" applyAlignment="1">
      <alignment horizontal="left" vertical="top" wrapText="1"/>
    </xf>
    <xf numFmtId="0" fontId="27" fillId="17" borderId="18" xfId="0" applyFont="1" applyFill="1" applyBorder="1" applyAlignment="1">
      <alignment horizontal="left" vertical="top" wrapText="1"/>
    </xf>
    <xf numFmtId="0" fontId="29" fillId="0" borderId="0" xfId="0" applyFont="1"/>
    <xf numFmtId="43" fontId="23" fillId="0" borderId="18" xfId="5" applyFont="1" applyBorder="1" applyAlignment="1">
      <alignment horizontal="right" vertical="top" wrapText="1"/>
    </xf>
    <xf numFmtId="49" fontId="11" fillId="0" borderId="122" xfId="0" applyNumberFormat="1" applyFont="1" applyBorder="1" applyAlignment="1">
      <alignment horizontal="right" vertical="top" wrapText="1"/>
    </xf>
    <xf numFmtId="0" fontId="15" fillId="3" borderId="132" xfId="0" applyFont="1" applyFill="1" applyBorder="1" applyAlignment="1">
      <alignment horizontal="left" vertical="top" wrapText="1"/>
    </xf>
    <xf numFmtId="0" fontId="15" fillId="3" borderId="133" xfId="0" applyFont="1" applyFill="1" applyBorder="1" applyAlignment="1">
      <alignment horizontal="right" vertical="top" wrapText="1"/>
    </xf>
    <xf numFmtId="0" fontId="15" fillId="3" borderId="133" xfId="0" applyFont="1" applyFill="1" applyBorder="1" applyAlignment="1">
      <alignment horizontal="left" vertical="top" wrapText="1"/>
    </xf>
    <xf numFmtId="0" fontId="15" fillId="3" borderId="133" xfId="0" applyFont="1" applyFill="1" applyBorder="1" applyAlignment="1">
      <alignment horizontal="center" vertical="top" wrapText="1"/>
    </xf>
    <xf numFmtId="0" fontId="15" fillId="3" borderId="134" xfId="0" applyFont="1" applyFill="1" applyBorder="1" applyAlignment="1">
      <alignment horizontal="right" vertical="top" wrapText="1"/>
    </xf>
    <xf numFmtId="0" fontId="23" fillId="13" borderId="135" xfId="0" applyFont="1" applyFill="1" applyBorder="1" applyAlignment="1">
      <alignment horizontal="left" vertical="top" wrapText="1"/>
    </xf>
    <xf numFmtId="0" fontId="23" fillId="13" borderId="136" xfId="0" applyFont="1" applyFill="1" applyBorder="1" applyAlignment="1">
      <alignment horizontal="left" vertical="top" wrapText="1"/>
    </xf>
    <xf numFmtId="0" fontId="23" fillId="13" borderId="137" xfId="0" applyFont="1" applyFill="1" applyBorder="1" applyAlignment="1">
      <alignment horizontal="left" vertical="top" wrapText="1"/>
    </xf>
    <xf numFmtId="0" fontId="29" fillId="4" borderId="85" xfId="0" applyFont="1" applyFill="1" applyBorder="1" applyAlignment="1">
      <alignment horizontal="center"/>
    </xf>
    <xf numFmtId="0" fontId="29" fillId="0" borderId="85" xfId="0" applyFont="1" applyBorder="1"/>
    <xf numFmtId="0" fontId="35" fillId="0" borderId="64" xfId="0" applyFont="1" applyBorder="1"/>
    <xf numFmtId="0" fontId="35" fillId="0" borderId="0" xfId="0" applyFont="1"/>
    <xf numFmtId="0" fontId="29" fillId="0" borderId="61" xfId="0" applyFont="1" applyBorder="1"/>
    <xf numFmtId="0" fontId="29" fillId="0" borderId="64" xfId="0" applyFont="1" applyBorder="1"/>
    <xf numFmtId="0" fontId="29" fillId="0" borderId="65" xfId="0" applyFont="1" applyBorder="1"/>
    <xf numFmtId="0" fontId="29" fillId="0" borderId="66" xfId="0" applyFont="1" applyBorder="1"/>
    <xf numFmtId="0" fontId="29" fillId="0" borderId="67" xfId="0" applyFont="1" applyBorder="1"/>
    <xf numFmtId="0" fontId="36" fillId="0" borderId="83" xfId="0" applyFont="1" applyBorder="1" applyAlignment="1">
      <alignment vertical="center"/>
    </xf>
    <xf numFmtId="0" fontId="36" fillId="5" borderId="83" xfId="2" applyFont="1" applyFill="1" applyBorder="1" applyAlignment="1">
      <alignment vertical="center" wrapText="1"/>
    </xf>
    <xf numFmtId="0" fontId="36" fillId="5" borderId="19" xfId="2" applyFont="1" applyFill="1" applyBorder="1" applyAlignment="1">
      <alignment vertical="center" wrapText="1"/>
    </xf>
    <xf numFmtId="0" fontId="38" fillId="7" borderId="26" xfId="2" applyFont="1" applyFill="1" applyBorder="1" applyAlignment="1">
      <alignment horizontal="center" vertical="center" wrapText="1"/>
    </xf>
    <xf numFmtId="9" fontId="38" fillId="7" borderId="26" xfId="2" applyNumberFormat="1" applyFont="1" applyFill="1" applyBorder="1" applyAlignment="1">
      <alignment horizontal="center" vertical="center" wrapText="1"/>
    </xf>
    <xf numFmtId="10" fontId="29" fillId="0" borderId="91" xfId="2" applyNumberFormat="1" applyFont="1" applyBorder="1" applyAlignment="1">
      <alignment horizontal="left" vertical="center" wrapText="1"/>
    </xf>
    <xf numFmtId="10" fontId="26" fillId="0" borderId="28" xfId="2" applyNumberFormat="1" applyFont="1" applyBorder="1" applyAlignment="1">
      <alignment horizontal="center" vertical="center"/>
    </xf>
    <xf numFmtId="9" fontId="29" fillId="0" borderId="26" xfId="3" applyFont="1" applyBorder="1" applyAlignment="1">
      <alignment horizontal="center" vertical="center"/>
    </xf>
    <xf numFmtId="165" fontId="29" fillId="0" borderId="30" xfId="3" applyNumberFormat="1" applyFont="1" applyBorder="1" applyAlignment="1">
      <alignment horizontal="center" vertical="center"/>
    </xf>
    <xf numFmtId="10" fontId="29" fillId="0" borderId="26" xfId="3" applyNumberFormat="1" applyFont="1" applyBorder="1" applyAlignment="1">
      <alignment horizontal="center" vertical="center"/>
    </xf>
    <xf numFmtId="0" fontId="29" fillId="8" borderId="85" xfId="0" applyFont="1" applyFill="1" applyBorder="1" applyAlignment="1">
      <alignment horizontal="center" wrapText="1"/>
    </xf>
    <xf numFmtId="10" fontId="29" fillId="0" borderId="26" xfId="2" applyNumberFormat="1" applyFont="1" applyBorder="1" applyAlignment="1">
      <alignment horizontal="center" vertical="center"/>
    </xf>
    <xf numFmtId="10" fontId="29" fillId="0" borderId="28" xfId="2" applyNumberFormat="1" applyFont="1" applyBorder="1" applyAlignment="1">
      <alignment horizontal="center" vertical="center"/>
    </xf>
    <xf numFmtId="10" fontId="26" fillId="0" borderId="26" xfId="3" applyNumberFormat="1" applyFont="1" applyBorder="1" applyAlignment="1">
      <alignment horizontal="center" vertical="center"/>
    </xf>
    <xf numFmtId="165" fontId="26" fillId="0" borderId="30" xfId="3" applyNumberFormat="1" applyFont="1" applyBorder="1" applyAlignment="1">
      <alignment horizontal="center" vertical="center"/>
    </xf>
    <xf numFmtId="10" fontId="29" fillId="9" borderId="26" xfId="3" applyNumberFormat="1" applyFont="1" applyFill="1" applyBorder="1" applyAlignment="1">
      <alignment horizontal="center" vertical="center"/>
    </xf>
    <xf numFmtId="0" fontId="29" fillId="0" borderId="0" xfId="0" applyFont="1" applyAlignment="1">
      <alignment wrapText="1"/>
    </xf>
    <xf numFmtId="10" fontId="29" fillId="8" borderId="85" xfId="0" applyNumberFormat="1" applyFont="1" applyFill="1" applyBorder="1" applyAlignment="1">
      <alignment horizontal="center" wrapText="1"/>
    </xf>
    <xf numFmtId="10" fontId="29" fillId="0" borderId="26" xfId="1" applyNumberFormat="1" applyFont="1" applyBorder="1" applyAlignment="1">
      <alignment horizontal="center" vertical="center"/>
    </xf>
    <xf numFmtId="10" fontId="29" fillId="8" borderId="94" xfId="0" applyNumberFormat="1" applyFont="1" applyFill="1" applyBorder="1" applyAlignment="1">
      <alignment horizontal="center" wrapText="1"/>
    </xf>
    <xf numFmtId="10" fontId="34" fillId="0" borderId="26" xfId="3" applyNumberFormat="1" applyFont="1" applyBorder="1" applyAlignment="1">
      <alignment horizontal="center" vertical="center"/>
    </xf>
    <xf numFmtId="0" fontId="29" fillId="0" borderId="48" xfId="0" applyFont="1" applyBorder="1"/>
    <xf numFmtId="4" fontId="22" fillId="4" borderId="18" xfId="0" applyNumberFormat="1" applyFont="1" applyFill="1" applyBorder="1" applyAlignment="1">
      <alignment horizontal="right" vertical="center" wrapText="1"/>
    </xf>
    <xf numFmtId="0" fontId="23" fillId="4" borderId="18" xfId="0" applyFont="1" applyFill="1" applyBorder="1" applyAlignment="1">
      <alignment horizontal="left" vertical="center" wrapText="1"/>
    </xf>
    <xf numFmtId="0" fontId="23" fillId="4" borderId="18" xfId="0" applyFont="1" applyFill="1" applyBorder="1" applyAlignment="1">
      <alignment horizontal="center" vertical="center" wrapText="1"/>
    </xf>
    <xf numFmtId="4" fontId="23" fillId="0" borderId="18" xfId="0" applyNumberFormat="1" applyFont="1" applyBorder="1" applyAlignment="1">
      <alignment horizontal="right" vertical="center" wrapText="1"/>
    </xf>
    <xf numFmtId="4" fontId="23" fillId="4" borderId="18" xfId="0" applyNumberFormat="1" applyFont="1" applyFill="1" applyBorder="1" applyAlignment="1">
      <alignment horizontal="right" vertical="center" wrapText="1"/>
    </xf>
    <xf numFmtId="164" fontId="23" fillId="4" borderId="18" xfId="0" applyNumberFormat="1" applyFont="1" applyFill="1" applyBorder="1" applyAlignment="1">
      <alignment horizontal="right" vertical="center" wrapText="1"/>
    </xf>
    <xf numFmtId="4" fontId="7" fillId="4" borderId="0" xfId="0" applyNumberFormat="1" applyFont="1" applyFill="1"/>
    <xf numFmtId="0" fontId="26" fillId="0" borderId="64" xfId="0" applyFont="1" applyBorder="1" applyAlignment="1">
      <alignment horizontal="center" vertical="center"/>
    </xf>
    <xf numFmtId="0" fontId="26" fillId="0" borderId="0" xfId="0" applyFont="1" applyAlignment="1">
      <alignment horizontal="center" vertical="center"/>
    </xf>
    <xf numFmtId="0" fontId="26" fillId="0" borderId="61" xfId="0" applyFont="1" applyBorder="1" applyAlignment="1">
      <alignment horizontal="center" vertical="center"/>
    </xf>
    <xf numFmtId="0" fontId="26" fillId="0" borderId="86" xfId="0" applyFont="1" applyBorder="1" applyAlignment="1">
      <alignment horizontal="center" vertical="center"/>
    </xf>
    <xf numFmtId="0" fontId="26" fillId="0" borderId="23" xfId="0" applyFont="1" applyBorder="1" applyAlignment="1">
      <alignment horizontal="center" vertical="center"/>
    </xf>
    <xf numFmtId="0" fontId="26" fillId="0" borderId="87" xfId="0" applyFont="1" applyBorder="1" applyAlignment="1">
      <alignment horizontal="center" vertical="center"/>
    </xf>
    <xf numFmtId="0" fontId="36" fillId="5" borderId="80" xfId="2" applyFont="1" applyFill="1" applyBorder="1" applyAlignment="1">
      <alignment horizontal="center" vertical="center" wrapText="1"/>
    </xf>
    <xf numFmtId="0" fontId="36" fillId="5" borderId="81" xfId="2" applyFont="1" applyFill="1" applyBorder="1" applyAlignment="1">
      <alignment horizontal="center" vertical="center" wrapText="1"/>
    </xf>
    <xf numFmtId="0" fontId="36" fillId="5" borderId="82" xfId="2" applyFont="1" applyFill="1" applyBorder="1" applyAlignment="1">
      <alignment horizontal="center" vertical="center" wrapText="1"/>
    </xf>
    <xf numFmtId="14" fontId="26" fillId="5" borderId="20" xfId="2" applyNumberFormat="1" applyFont="1" applyFill="1" applyBorder="1" applyAlignment="1">
      <alignment horizontal="center" vertical="center" wrapText="1"/>
    </xf>
    <xf numFmtId="0" fontId="26" fillId="5" borderId="84" xfId="2" applyFont="1" applyFill="1" applyBorder="1" applyAlignment="1">
      <alignment horizontal="center" vertical="center" wrapText="1"/>
    </xf>
    <xf numFmtId="0" fontId="28" fillId="5" borderId="83" xfId="2" applyFont="1" applyFill="1" applyBorder="1" applyAlignment="1">
      <alignment horizontal="left" vertical="center" wrapText="1"/>
    </xf>
    <xf numFmtId="0" fontId="36" fillId="5" borderId="19" xfId="2" applyFont="1" applyFill="1" applyBorder="1" applyAlignment="1">
      <alignment horizontal="left" vertical="center" wrapText="1"/>
    </xf>
    <xf numFmtId="0" fontId="36" fillId="5" borderId="85" xfId="2" applyFont="1" applyFill="1" applyBorder="1" applyAlignment="1">
      <alignment horizontal="left" vertical="center" wrapText="1"/>
    </xf>
    <xf numFmtId="0" fontId="36" fillId="5" borderId="20" xfId="2" applyFont="1" applyFill="1" applyBorder="1" applyAlignment="1">
      <alignment horizontal="left" vertical="center" wrapText="1"/>
    </xf>
    <xf numFmtId="0" fontId="36" fillId="5" borderId="21" xfId="2" applyFont="1" applyFill="1" applyBorder="1" applyAlignment="1">
      <alignment horizontal="left" vertical="center" wrapText="1"/>
    </xf>
    <xf numFmtId="0" fontId="36" fillId="5" borderId="22" xfId="2" applyFont="1" applyFill="1" applyBorder="1" applyAlignment="1">
      <alignment horizontal="left" vertical="center" wrapText="1"/>
    </xf>
    <xf numFmtId="0" fontId="36" fillId="5" borderId="84" xfId="2" applyFont="1" applyFill="1" applyBorder="1" applyAlignment="1">
      <alignment horizontal="left" vertical="center" wrapText="1"/>
    </xf>
    <xf numFmtId="0" fontId="29" fillId="6" borderId="88" xfId="2" applyFont="1" applyFill="1" applyBorder="1" applyAlignment="1">
      <alignment horizontal="center" vertical="center" wrapText="1"/>
    </xf>
    <xf numFmtId="0" fontId="29" fillId="6" borderId="21" xfId="2" applyFont="1" applyFill="1" applyBorder="1" applyAlignment="1">
      <alignment horizontal="center" vertical="center" wrapText="1"/>
    </xf>
    <xf numFmtId="0" fontId="29" fillId="6" borderId="84" xfId="2" applyFont="1" applyFill="1" applyBorder="1" applyAlignment="1">
      <alignment horizontal="center" vertical="center" wrapText="1"/>
    </xf>
    <xf numFmtId="0" fontId="38" fillId="7" borderId="89" xfId="2" applyFont="1" applyFill="1" applyBorder="1" applyAlignment="1">
      <alignment horizontal="center" vertical="center" wrapText="1"/>
    </xf>
    <xf numFmtId="0" fontId="38" fillId="7" borderId="91" xfId="2" applyFont="1" applyFill="1" applyBorder="1" applyAlignment="1">
      <alignment horizontal="center" vertical="center" wrapText="1"/>
    </xf>
    <xf numFmtId="0" fontId="38" fillId="7" borderId="24" xfId="2" applyFont="1" applyFill="1" applyBorder="1" applyAlignment="1">
      <alignment horizontal="center" vertical="center" wrapText="1"/>
    </xf>
    <xf numFmtId="0" fontId="38" fillId="7" borderId="26" xfId="2" applyFont="1" applyFill="1" applyBorder="1" applyAlignment="1">
      <alignment horizontal="center" vertical="center" wrapText="1"/>
    </xf>
    <xf numFmtId="0" fontId="38" fillId="7" borderId="90" xfId="2" applyFont="1" applyFill="1" applyBorder="1" applyAlignment="1">
      <alignment horizontal="center" vertical="center" wrapText="1"/>
    </xf>
    <xf numFmtId="0" fontId="38" fillId="7" borderId="92" xfId="2" applyFont="1" applyFill="1" applyBorder="1" applyAlignment="1">
      <alignment horizontal="center" vertical="center" wrapText="1"/>
    </xf>
    <xf numFmtId="0" fontId="38" fillId="7" borderId="93" xfId="2" applyFont="1" applyFill="1" applyBorder="1" applyAlignment="1">
      <alignment horizontal="center" vertical="center" wrapText="1"/>
    </xf>
    <xf numFmtId="0" fontId="38" fillId="7" borderId="27" xfId="2" applyFont="1" applyFill="1" applyBorder="1" applyAlignment="1">
      <alignment horizontal="center" vertical="center" wrapText="1"/>
    </xf>
    <xf numFmtId="0" fontId="38" fillId="7" borderId="28" xfId="2" applyFont="1" applyFill="1" applyBorder="1" applyAlignment="1">
      <alignment horizontal="center" vertical="center" wrapText="1"/>
    </xf>
    <xf numFmtId="0" fontId="38" fillId="7" borderId="29" xfId="2" applyFont="1" applyFill="1" applyBorder="1" applyAlignment="1">
      <alignment horizontal="center" vertical="center" wrapText="1"/>
    </xf>
    <xf numFmtId="10" fontId="29" fillId="0" borderId="27" xfId="1" applyNumberFormat="1" applyFont="1" applyBorder="1" applyAlignment="1">
      <alignment horizontal="center" vertical="center"/>
    </xf>
    <xf numFmtId="10" fontId="29" fillId="0" borderId="29" xfId="1" applyNumberFormat="1" applyFont="1" applyBorder="1" applyAlignment="1">
      <alignment horizontal="center" vertical="center"/>
    </xf>
    <xf numFmtId="9" fontId="29" fillId="0" borderId="27" xfId="3" applyFont="1" applyBorder="1" applyAlignment="1">
      <alignment horizontal="center" vertical="center"/>
    </xf>
    <xf numFmtId="9" fontId="29" fillId="0" borderId="29" xfId="3" applyFont="1" applyBorder="1" applyAlignment="1">
      <alignment horizontal="center" vertical="center"/>
    </xf>
    <xf numFmtId="10" fontId="29" fillId="0" borderId="27" xfId="3" applyNumberFormat="1" applyFont="1" applyBorder="1" applyAlignment="1">
      <alignment horizontal="center" vertical="center"/>
    </xf>
    <xf numFmtId="10" fontId="29" fillId="0" borderId="29" xfId="3" applyNumberFormat="1" applyFont="1" applyBorder="1" applyAlignment="1">
      <alignment horizontal="center" vertical="center"/>
    </xf>
    <xf numFmtId="10" fontId="29" fillId="0" borderId="27" xfId="2" applyNumberFormat="1" applyFont="1" applyBorder="1" applyAlignment="1">
      <alignment horizontal="center" vertical="center"/>
    </xf>
    <xf numFmtId="10" fontId="29" fillId="0" borderId="29" xfId="2" applyNumberFormat="1" applyFont="1" applyBorder="1" applyAlignment="1">
      <alignment horizontal="center" vertical="center"/>
    </xf>
    <xf numFmtId="10" fontId="26" fillId="0" borderId="27" xfId="3" applyNumberFormat="1" applyFont="1" applyBorder="1" applyAlignment="1">
      <alignment horizontal="center" vertical="center"/>
    </xf>
    <xf numFmtId="10" fontId="26" fillId="0" borderId="29" xfId="3" applyNumberFormat="1" applyFont="1" applyBorder="1" applyAlignment="1">
      <alignment horizontal="center" vertical="center"/>
    </xf>
    <xf numFmtId="10" fontId="29" fillId="9" borderId="27" xfId="3" applyNumberFormat="1" applyFont="1" applyFill="1" applyBorder="1" applyAlignment="1">
      <alignment horizontal="center" vertical="center"/>
    </xf>
    <xf numFmtId="10" fontId="29" fillId="9" borderId="29" xfId="3" applyNumberFormat="1" applyFont="1" applyFill="1" applyBorder="1" applyAlignment="1">
      <alignment horizontal="center" vertical="center"/>
    </xf>
    <xf numFmtId="10" fontId="26" fillId="9" borderId="33" xfId="3" applyNumberFormat="1" applyFont="1" applyFill="1" applyBorder="1" applyAlignment="1">
      <alignment horizontal="center" vertical="center"/>
    </xf>
    <xf numFmtId="10" fontId="26" fillId="9" borderId="34" xfId="3" applyNumberFormat="1" applyFont="1" applyFill="1" applyBorder="1" applyAlignment="1">
      <alignment horizontal="center" vertical="center"/>
    </xf>
    <xf numFmtId="10" fontId="26" fillId="9" borderId="36" xfId="3" applyNumberFormat="1" applyFont="1" applyFill="1" applyBorder="1" applyAlignment="1">
      <alignment horizontal="center" vertical="center"/>
    </xf>
    <xf numFmtId="10" fontId="26" fillId="9" borderId="37" xfId="3" applyNumberFormat="1" applyFont="1" applyFill="1" applyBorder="1" applyAlignment="1">
      <alignment horizontal="center" vertical="center"/>
    </xf>
    <xf numFmtId="0" fontId="29" fillId="0" borderId="95" xfId="2" applyFont="1" applyBorder="1" applyAlignment="1">
      <alignment horizontal="left" vertical="center"/>
    </xf>
    <xf numFmtId="0" fontId="29" fillId="0" borderId="28" xfId="2" applyFont="1" applyBorder="1" applyAlignment="1">
      <alignment horizontal="left" vertical="center"/>
    </xf>
    <xf numFmtId="0" fontId="29" fillId="0" borderId="32" xfId="2" applyFont="1" applyBorder="1" applyAlignment="1">
      <alignment horizontal="left" vertical="center"/>
    </xf>
    <xf numFmtId="0" fontId="26" fillId="0" borderId="96" xfId="2" applyFont="1" applyBorder="1" applyAlignment="1">
      <alignment horizontal="center" vertical="center"/>
    </xf>
    <xf numFmtId="0" fontId="26" fillId="0" borderId="34" xfId="2" applyFont="1" applyBorder="1" applyAlignment="1">
      <alignment horizontal="center" vertical="center"/>
    </xf>
    <xf numFmtId="0" fontId="26" fillId="0" borderId="97" xfId="2" applyFont="1" applyBorder="1" applyAlignment="1">
      <alignment horizontal="center" vertical="center"/>
    </xf>
    <xf numFmtId="0" fontId="26" fillId="0" borderId="37" xfId="2" applyFont="1" applyBorder="1" applyAlignment="1">
      <alignment horizontal="center" vertical="center"/>
    </xf>
    <xf numFmtId="0" fontId="41" fillId="6" borderId="33" xfId="2" applyFont="1" applyFill="1" applyBorder="1" applyAlignment="1">
      <alignment horizontal="center" vertical="center"/>
    </xf>
    <xf numFmtId="0" fontId="41" fillId="6" borderId="35" xfId="2" applyFont="1" applyFill="1" applyBorder="1" applyAlignment="1">
      <alignment horizontal="center" vertical="center"/>
    </xf>
    <xf numFmtId="0" fontId="26" fillId="6" borderId="36" xfId="2" applyFont="1" applyFill="1" applyBorder="1" applyAlignment="1">
      <alignment horizontal="center" vertical="center"/>
    </xf>
    <xf numFmtId="0" fontId="26" fillId="6" borderId="38" xfId="2" applyFont="1" applyFill="1" applyBorder="1" applyAlignment="1">
      <alignment horizontal="center" vertical="center"/>
    </xf>
    <xf numFmtId="0" fontId="29" fillId="0" borderId="95" xfId="2" applyFont="1" applyBorder="1" applyAlignment="1">
      <alignment horizontal="right" vertical="center"/>
    </xf>
    <xf numFmtId="0" fontId="29" fillId="0" borderId="29" xfId="2" applyFont="1" applyBorder="1" applyAlignment="1">
      <alignment horizontal="right" vertical="center"/>
    </xf>
    <xf numFmtId="10" fontId="34" fillId="0" borderId="27" xfId="3" applyNumberFormat="1" applyFont="1" applyBorder="1" applyAlignment="1">
      <alignment horizontal="center" vertical="center"/>
    </xf>
    <xf numFmtId="10" fontId="34" fillId="0" borderId="29" xfId="3" applyNumberFormat="1" applyFont="1" applyBorder="1" applyAlignment="1">
      <alignment horizontal="center" vertical="center"/>
    </xf>
    <xf numFmtId="165" fontId="26" fillId="0" borderId="31" xfId="3" applyNumberFormat="1" applyFont="1" applyBorder="1" applyAlignment="1">
      <alignment horizontal="center" vertical="center"/>
    </xf>
    <xf numFmtId="165" fontId="26" fillId="0" borderId="39" xfId="3" applyNumberFormat="1" applyFont="1" applyBorder="1" applyAlignment="1">
      <alignment horizontal="center" vertical="center"/>
    </xf>
    <xf numFmtId="165" fontId="26" fillId="0" borderId="25" xfId="3" applyNumberFormat="1" applyFont="1" applyBorder="1" applyAlignment="1">
      <alignment horizontal="center" vertical="center"/>
    </xf>
    <xf numFmtId="10" fontId="26" fillId="9" borderId="96" xfId="3" applyNumberFormat="1" applyFont="1" applyFill="1" applyBorder="1" applyAlignment="1">
      <alignment horizontal="center" vertical="center"/>
    </xf>
    <xf numFmtId="10" fontId="26" fillId="9" borderId="97" xfId="3" applyNumberFormat="1" applyFont="1" applyFill="1" applyBorder="1" applyAlignment="1">
      <alignment horizontal="center" vertical="center"/>
    </xf>
    <xf numFmtId="10" fontId="26" fillId="9" borderId="26" xfId="3" applyNumberFormat="1" applyFont="1" applyFill="1" applyBorder="1" applyAlignment="1">
      <alignment horizontal="center" vertical="center"/>
    </xf>
    <xf numFmtId="10" fontId="26" fillId="9" borderId="40" xfId="3" applyNumberFormat="1" applyFont="1" applyFill="1" applyBorder="1" applyAlignment="1">
      <alignment horizontal="center" vertical="center"/>
    </xf>
    <xf numFmtId="10" fontId="37" fillId="9" borderId="26" xfId="3" applyNumberFormat="1" applyFont="1" applyFill="1" applyBorder="1" applyAlignment="1">
      <alignment horizontal="center" vertical="center"/>
    </xf>
    <xf numFmtId="10" fontId="37" fillId="9" borderId="40" xfId="3" applyNumberFormat="1" applyFont="1" applyFill="1" applyBorder="1" applyAlignment="1">
      <alignment horizontal="center" vertical="center"/>
    </xf>
    <xf numFmtId="0" fontId="26" fillId="0" borderId="0" xfId="0" applyFont="1" applyAlignment="1">
      <alignment horizontal="center"/>
    </xf>
    <xf numFmtId="0" fontId="29" fillId="0" borderId="0" xfId="0" applyFont="1" applyAlignment="1">
      <alignment horizontal="center"/>
    </xf>
    <xf numFmtId="0" fontId="26" fillId="6" borderId="95" xfId="2" applyFont="1" applyFill="1" applyBorder="1" applyAlignment="1">
      <alignment horizontal="center" vertical="center"/>
    </xf>
    <xf numFmtId="0" fontId="26" fillId="6" borderId="28" xfId="2" applyFont="1" applyFill="1" applyBorder="1" applyAlignment="1">
      <alignment horizontal="center" vertical="center"/>
    </xf>
    <xf numFmtId="0" fontId="26" fillId="6" borderId="32" xfId="2" applyFont="1" applyFill="1" applyBorder="1" applyAlignment="1">
      <alignment horizontal="center" vertical="center"/>
    </xf>
    <xf numFmtId="0" fontId="29" fillId="9" borderId="95" xfId="2" applyFont="1" applyFill="1" applyBorder="1" applyAlignment="1">
      <alignment horizontal="left" vertical="center" wrapText="1"/>
    </xf>
    <xf numFmtId="0" fontId="29" fillId="9" borderId="28" xfId="2" applyFont="1" applyFill="1" applyBorder="1" applyAlignment="1">
      <alignment horizontal="left" vertical="center" wrapText="1"/>
    </xf>
    <xf numFmtId="0" fontId="29" fillId="9" borderId="32" xfId="2" applyFont="1" applyFill="1" applyBorder="1" applyAlignment="1">
      <alignment horizontal="left" vertical="center" wrapText="1"/>
    </xf>
    <xf numFmtId="0" fontId="0" fillId="0" borderId="54" xfId="0" applyBorder="1" applyAlignment="1">
      <alignment horizontal="center" vertical="top" wrapText="1"/>
    </xf>
    <xf numFmtId="0" fontId="0" fillId="0" borderId="18" xfId="0" applyBorder="1" applyAlignment="1">
      <alignment horizontal="center" vertical="top" wrapText="1"/>
    </xf>
    <xf numFmtId="14" fontId="0" fillId="0" borderId="18" xfId="0" applyNumberFormat="1" applyBorder="1" applyAlignment="1">
      <alignment horizontal="center" vertical="top" wrapText="1"/>
    </xf>
    <xf numFmtId="4" fontId="0" fillId="0" borderId="18" xfId="0" applyNumberFormat="1" applyBorder="1" applyAlignment="1">
      <alignment horizontal="center" vertical="top" wrapText="1"/>
    </xf>
    <xf numFmtId="4" fontId="0" fillId="0" borderId="55" xfId="0" applyNumberFormat="1" applyBorder="1" applyAlignment="1">
      <alignment horizontal="center" vertical="top" wrapText="1"/>
    </xf>
    <xf numFmtId="0" fontId="0" fillId="0" borderId="117" xfId="0" applyBorder="1" applyAlignment="1">
      <alignment horizontal="center" vertical="top" wrapText="1"/>
    </xf>
    <xf numFmtId="0" fontId="0" fillId="0" borderId="118" xfId="0" applyBorder="1" applyAlignment="1">
      <alignment horizontal="center" vertical="top" wrapText="1"/>
    </xf>
    <xf numFmtId="14" fontId="0" fillId="0" borderId="118" xfId="0" applyNumberFormat="1" applyBorder="1" applyAlignment="1">
      <alignment horizontal="center" vertical="top" wrapText="1"/>
    </xf>
    <xf numFmtId="4" fontId="0" fillId="0" borderId="118" xfId="0" applyNumberFormat="1" applyBorder="1" applyAlignment="1">
      <alignment horizontal="center" vertical="top" wrapText="1"/>
    </xf>
    <xf numFmtId="4" fontId="0" fillId="0" borderId="119" xfId="0" applyNumberFormat="1" applyBorder="1" applyAlignment="1">
      <alignment horizontal="center" vertical="top" wrapText="1"/>
    </xf>
    <xf numFmtId="0" fontId="26" fillId="3" borderId="18" xfId="0" applyFont="1" applyFill="1" applyBorder="1" applyAlignment="1">
      <alignment horizontal="left" vertical="top" wrapText="1"/>
    </xf>
    <xf numFmtId="0" fontId="27" fillId="11" borderId="18" xfId="0" applyFont="1" applyFill="1" applyBorder="1" applyAlignment="1">
      <alignment horizontal="left" vertical="top" wrapText="1"/>
    </xf>
    <xf numFmtId="0" fontId="29" fillId="4" borderId="18" xfId="0" applyFont="1" applyFill="1" applyBorder="1" applyAlignment="1">
      <alignment horizontal="left" vertical="top" wrapText="1"/>
    </xf>
    <xf numFmtId="0" fontId="26" fillId="3" borderId="1" xfId="0" applyFont="1" applyFill="1" applyBorder="1" applyAlignment="1">
      <alignment horizontal="left" vertical="top" wrapText="1"/>
    </xf>
    <xf numFmtId="0" fontId="27" fillId="11" borderId="1" xfId="0" applyFont="1" applyFill="1" applyBorder="1" applyAlignment="1">
      <alignment horizontal="left" vertical="top" wrapText="1"/>
    </xf>
    <xf numFmtId="0" fontId="29" fillId="0" borderId="1" xfId="0" applyFont="1" applyBorder="1" applyAlignment="1">
      <alignment horizontal="left" vertical="top" wrapText="1"/>
    </xf>
    <xf numFmtId="0" fontId="0" fillId="0" borderId="54" xfId="0" applyBorder="1" applyAlignment="1">
      <alignment horizontal="left" vertical="center" wrapText="1"/>
    </xf>
    <xf numFmtId="0" fontId="0" fillId="0" borderId="18" xfId="0" applyBorder="1" applyAlignment="1">
      <alignment horizontal="left" vertical="center" wrapText="1"/>
    </xf>
    <xf numFmtId="0" fontId="0" fillId="0" borderId="55" xfId="0" applyBorder="1" applyAlignment="1">
      <alignment horizontal="left" vertical="center" wrapText="1"/>
    </xf>
    <xf numFmtId="0" fontId="0" fillId="0" borderId="54" xfId="0" applyBorder="1" applyAlignment="1">
      <alignment horizontal="center" vertical="center" wrapText="1"/>
    </xf>
    <xf numFmtId="0" fontId="0" fillId="0" borderId="18" xfId="0" applyBorder="1" applyAlignment="1">
      <alignment horizontal="center" vertical="center" wrapText="1"/>
    </xf>
    <xf numFmtId="0" fontId="0" fillId="0" borderId="60" xfId="0" applyBorder="1" applyAlignment="1">
      <alignment horizontal="center" vertical="center" wrapText="1"/>
    </xf>
    <xf numFmtId="0" fontId="0" fillId="0" borderId="58" xfId="0" applyBorder="1" applyAlignment="1">
      <alignment horizontal="center" vertical="center" wrapText="1"/>
    </xf>
    <xf numFmtId="0" fontId="0" fillId="0" borderId="59" xfId="0" applyBorder="1" applyAlignment="1">
      <alignment horizontal="center" vertical="center" wrapText="1"/>
    </xf>
    <xf numFmtId="0" fontId="29" fillId="5" borderId="54" xfId="0" applyFont="1" applyFill="1" applyBorder="1" applyAlignment="1">
      <alignment horizontal="center" vertical="top" wrapText="1"/>
    </xf>
    <xf numFmtId="0" fontId="29" fillId="5" borderId="18" xfId="0" applyFont="1" applyFill="1" applyBorder="1" applyAlignment="1">
      <alignment horizontal="center" vertical="top" wrapText="1"/>
    </xf>
    <xf numFmtId="0" fontId="29" fillId="0" borderId="18" xfId="0" applyFont="1" applyBorder="1" applyAlignment="1">
      <alignment horizontal="left" vertical="top" wrapText="1"/>
    </xf>
    <xf numFmtId="0" fontId="29" fillId="0" borderId="55" xfId="0" applyFont="1" applyBorder="1" applyAlignment="1">
      <alignment horizontal="left" vertical="top" wrapText="1"/>
    </xf>
    <xf numFmtId="0" fontId="29" fillId="0" borderId="54" xfId="0" applyFont="1" applyBorder="1" applyAlignment="1">
      <alignment horizontal="center" vertical="top" wrapText="1"/>
    </xf>
    <xf numFmtId="0" fontId="29" fillId="0" borderId="18" xfId="0" applyFont="1" applyBorder="1" applyAlignment="1">
      <alignment horizontal="center" vertical="top" wrapText="1"/>
    </xf>
    <xf numFmtId="0" fontId="29" fillId="0" borderId="60" xfId="0" applyFont="1" applyBorder="1" applyAlignment="1">
      <alignment horizontal="left" vertical="top" wrapText="1"/>
    </xf>
    <xf numFmtId="0" fontId="29" fillId="0" borderId="58" xfId="0" applyFont="1" applyBorder="1" applyAlignment="1">
      <alignment horizontal="left" vertical="top" wrapText="1"/>
    </xf>
    <xf numFmtId="0" fontId="29" fillId="0" borderId="59" xfId="0" applyFont="1" applyBorder="1" applyAlignment="1">
      <alignment horizontal="left" vertical="top" wrapText="1"/>
    </xf>
    <xf numFmtId="0" fontId="29" fillId="0" borderId="57" xfId="0" applyFont="1" applyBorder="1" applyAlignment="1">
      <alignment horizontal="center" vertical="center" wrapText="1"/>
    </xf>
    <xf numFmtId="0" fontId="29" fillId="0" borderId="58" xfId="0" applyFont="1" applyBorder="1" applyAlignment="1">
      <alignment horizontal="center" vertical="center" wrapText="1"/>
    </xf>
    <xf numFmtId="0" fontId="29" fillId="0" borderId="56" xfId="0" applyFont="1" applyBorder="1" applyAlignment="1">
      <alignment horizontal="center" vertical="center" wrapText="1"/>
    </xf>
    <xf numFmtId="4" fontId="29" fillId="0" borderId="18" xfId="0" applyNumberFormat="1" applyFont="1" applyBorder="1" applyAlignment="1">
      <alignment horizontal="center" vertical="top" wrapText="1"/>
    </xf>
    <xf numFmtId="4" fontId="29" fillId="0" borderId="55" xfId="0" applyNumberFormat="1" applyFont="1" applyBorder="1" applyAlignment="1">
      <alignment horizontal="center" vertical="top" wrapText="1"/>
    </xf>
    <xf numFmtId="14" fontId="29" fillId="0" borderId="18" xfId="0" applyNumberFormat="1" applyFont="1" applyBorder="1" applyAlignment="1">
      <alignment horizontal="center" vertical="top" wrapText="1"/>
    </xf>
    <xf numFmtId="0" fontId="29" fillId="0" borderId="60" xfId="0" applyFont="1" applyBorder="1" applyAlignment="1">
      <alignment horizontal="center" vertical="top" wrapText="1"/>
    </xf>
    <xf numFmtId="0" fontId="29" fillId="0" borderId="58" xfId="0" applyFont="1" applyBorder="1" applyAlignment="1">
      <alignment horizontal="center" vertical="top" wrapText="1"/>
    </xf>
    <xf numFmtId="0" fontId="29" fillId="0" borderId="56" xfId="0" applyFont="1" applyBorder="1" applyAlignment="1">
      <alignment horizontal="center" vertical="top" wrapText="1"/>
    </xf>
    <xf numFmtId="0" fontId="29" fillId="0" borderId="117" xfId="0" applyFont="1" applyBorder="1" applyAlignment="1">
      <alignment horizontal="center" vertical="top" wrapText="1"/>
    </xf>
    <xf numFmtId="0" fontId="29" fillId="0" borderId="118" xfId="0" applyFont="1" applyBorder="1" applyAlignment="1">
      <alignment horizontal="center" vertical="top" wrapText="1"/>
    </xf>
    <xf numFmtId="0" fontId="29" fillId="0" borderId="120" xfId="0" applyFont="1" applyBorder="1" applyAlignment="1">
      <alignment horizontal="center" vertical="top" wrapText="1"/>
    </xf>
    <xf numFmtId="0" fontId="29" fillId="0" borderId="79" xfId="0" applyFont="1" applyBorder="1" applyAlignment="1">
      <alignment horizontal="center" vertical="top" wrapText="1"/>
    </xf>
    <xf numFmtId="4" fontId="29" fillId="0" borderId="79" xfId="0" applyNumberFormat="1" applyFont="1" applyBorder="1" applyAlignment="1">
      <alignment horizontal="center" vertical="top" wrapText="1"/>
    </xf>
    <xf numFmtId="4" fontId="29" fillId="0" borderId="118" xfId="0" applyNumberFormat="1" applyFont="1" applyBorder="1" applyAlignment="1">
      <alignment horizontal="center" vertical="top" wrapText="1"/>
    </xf>
    <xf numFmtId="4" fontId="29" fillId="0" borderId="119" xfId="0" applyNumberFormat="1" applyFont="1" applyBorder="1" applyAlignment="1">
      <alignment horizontal="center" vertical="top" wrapText="1"/>
    </xf>
    <xf numFmtId="4" fontId="29" fillId="0" borderId="60" xfId="0" applyNumberFormat="1" applyFont="1" applyBorder="1" applyAlignment="1">
      <alignment horizontal="center" vertical="top" wrapText="1"/>
    </xf>
    <xf numFmtId="4" fontId="29" fillId="0" borderId="56" xfId="0" applyNumberFormat="1" applyFont="1" applyBorder="1" applyAlignment="1">
      <alignment horizontal="center" vertical="top" wrapText="1"/>
    </xf>
    <xf numFmtId="0" fontId="0" fillId="0" borderId="65" xfId="0" applyBorder="1" applyAlignment="1">
      <alignment horizontal="center" vertical="top" wrapText="1"/>
    </xf>
    <xf numFmtId="0" fontId="0" fillId="0" borderId="66" xfId="0" applyBorder="1" applyAlignment="1">
      <alignment horizontal="center" vertical="top" wrapText="1"/>
    </xf>
    <xf numFmtId="0" fontId="32" fillId="11" borderId="1" xfId="0" applyFont="1" applyFill="1" applyBorder="1" applyAlignment="1">
      <alignment horizontal="left" vertical="top" wrapText="1"/>
    </xf>
    <xf numFmtId="0" fontId="0" fillId="0" borderId="1" xfId="0" applyBorder="1" applyAlignment="1">
      <alignment horizontal="left" vertical="top" wrapText="1"/>
    </xf>
    <xf numFmtId="14" fontId="0" fillId="0" borderId="66" xfId="0" applyNumberFormat="1" applyBorder="1" applyAlignment="1">
      <alignment horizontal="center" vertical="top" wrapText="1"/>
    </xf>
    <xf numFmtId="4" fontId="0" fillId="0" borderId="66" xfId="0" applyNumberFormat="1" applyBorder="1" applyAlignment="1">
      <alignment horizontal="center" vertical="top" wrapText="1"/>
    </xf>
    <xf numFmtId="4" fontId="0" fillId="0" borderId="67" xfId="0" applyNumberFormat="1" applyBorder="1" applyAlignment="1">
      <alignment horizontal="center" vertical="top" wrapText="1"/>
    </xf>
    <xf numFmtId="0" fontId="30" fillId="0" borderId="69" xfId="0" applyFont="1" applyBorder="1" applyAlignment="1">
      <alignment horizontal="center" vertical="center"/>
    </xf>
    <xf numFmtId="0" fontId="30" fillId="0" borderId="70" xfId="0" applyFont="1" applyBorder="1" applyAlignment="1">
      <alignment horizontal="center" vertical="center"/>
    </xf>
    <xf numFmtId="0" fontId="30" fillId="0" borderId="74" xfId="0" applyFont="1" applyBorder="1" applyAlignment="1">
      <alignment horizontal="center" vertical="center"/>
    </xf>
    <xf numFmtId="0" fontId="30" fillId="0" borderId="65" xfId="0" applyFont="1"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29" fillId="0" borderId="54" xfId="0" applyFont="1" applyBorder="1" applyAlignment="1">
      <alignment horizontal="left" vertical="center" wrapText="1"/>
    </xf>
    <xf numFmtId="0" fontId="29" fillId="0" borderId="18" xfId="0" applyFont="1" applyBorder="1" applyAlignment="1">
      <alignment horizontal="left" vertical="center" wrapText="1"/>
    </xf>
    <xf numFmtId="0" fontId="29" fillId="0" borderId="55" xfId="0" applyFont="1" applyBorder="1" applyAlignment="1">
      <alignment horizontal="left" vertical="center" wrapText="1"/>
    </xf>
    <xf numFmtId="0" fontId="15" fillId="0" borderId="0" xfId="0" applyFont="1" applyAlignment="1">
      <alignment horizontal="center"/>
    </xf>
    <xf numFmtId="0" fontId="7" fillId="0" borderId="0" xfId="0" applyFont="1" applyAlignment="1">
      <alignment horizontal="center"/>
    </xf>
    <xf numFmtId="0" fontId="29" fillId="0" borderId="57" xfId="0" applyFont="1" applyBorder="1" applyAlignment="1">
      <alignment horizontal="left" vertical="top" wrapText="1"/>
    </xf>
    <xf numFmtId="0" fontId="29" fillId="0" borderId="54" xfId="0" applyFont="1" applyBorder="1" applyAlignment="1">
      <alignment horizontal="center" vertical="center" wrapText="1"/>
    </xf>
    <xf numFmtId="0" fontId="29" fillId="0" borderId="18" xfId="0" applyFont="1" applyBorder="1" applyAlignment="1">
      <alignment horizontal="center" vertical="center" wrapText="1"/>
    </xf>
    <xf numFmtId="0" fontId="27" fillId="13" borderId="116" xfId="0" applyFont="1" applyFill="1" applyBorder="1" applyAlignment="1">
      <alignment horizontal="center" vertical="top" wrapText="1"/>
    </xf>
    <xf numFmtId="0" fontId="27" fillId="13" borderId="112" xfId="0" applyFont="1" applyFill="1" applyBorder="1" applyAlignment="1">
      <alignment horizontal="center" vertical="top" wrapText="1"/>
    </xf>
    <xf numFmtId="0" fontId="27" fillId="13" borderId="113" xfId="0" applyFont="1" applyFill="1" applyBorder="1" applyAlignment="1">
      <alignment horizontal="center" vertical="top" wrapText="1"/>
    </xf>
    <xf numFmtId="0" fontId="29" fillId="0" borderId="57" xfId="0" applyFont="1" applyBorder="1" applyAlignment="1">
      <alignment horizontal="center" vertical="top" wrapText="1"/>
    </xf>
    <xf numFmtId="14" fontId="29" fillId="0" borderId="60" xfId="0" applyNumberFormat="1" applyFont="1" applyBorder="1" applyAlignment="1">
      <alignment horizontal="center" vertical="top" wrapText="1"/>
    </xf>
    <xf numFmtId="14" fontId="29" fillId="0" borderId="58" xfId="0" applyNumberFormat="1" applyFont="1" applyBorder="1" applyAlignment="1">
      <alignment horizontal="center" vertical="top" wrapText="1"/>
    </xf>
    <xf numFmtId="14" fontId="29" fillId="0" borderId="56" xfId="0" applyNumberFormat="1" applyFont="1" applyBorder="1" applyAlignment="1">
      <alignment horizontal="center" vertical="top" wrapText="1"/>
    </xf>
    <xf numFmtId="0" fontId="23" fillId="11" borderId="1" xfId="0" applyFont="1" applyFill="1" applyBorder="1" applyAlignment="1">
      <alignment horizontal="left" vertical="top" wrapText="1"/>
    </xf>
    <xf numFmtId="0" fontId="11" fillId="12" borderId="1" xfId="0" applyFont="1" applyFill="1" applyBorder="1" applyAlignment="1">
      <alignment horizontal="left" vertical="top" wrapText="1"/>
    </xf>
    <xf numFmtId="0" fontId="11" fillId="4" borderId="1" xfId="0" applyFont="1" applyFill="1" applyBorder="1" applyAlignment="1">
      <alignment horizontal="left" vertical="top" wrapText="1"/>
    </xf>
    <xf numFmtId="0" fontId="15" fillId="10" borderId="5" xfId="0" applyFont="1" applyFill="1" applyBorder="1" applyAlignment="1">
      <alignment horizontal="left" vertical="top" wrapText="1"/>
    </xf>
    <xf numFmtId="0" fontId="15" fillId="10" borderId="7" xfId="0" applyFont="1" applyFill="1" applyBorder="1" applyAlignment="1">
      <alignment horizontal="left" vertical="top" wrapText="1"/>
    </xf>
    <xf numFmtId="14" fontId="15" fillId="10" borderId="5" xfId="0" applyNumberFormat="1" applyFont="1" applyFill="1" applyBorder="1" applyAlignment="1">
      <alignment horizontal="left" vertical="center" wrapText="1"/>
    </xf>
    <xf numFmtId="0" fontId="15" fillId="10" borderId="7" xfId="0" applyFont="1" applyFill="1" applyBorder="1" applyAlignment="1">
      <alignment horizontal="left" vertical="center" wrapText="1"/>
    </xf>
    <xf numFmtId="0" fontId="15" fillId="10" borderId="124" xfId="0" applyFont="1" applyFill="1" applyBorder="1" applyAlignment="1">
      <alignment horizontal="center" vertical="center" wrapText="1"/>
    </xf>
    <xf numFmtId="0" fontId="15" fillId="3" borderId="126" xfId="0" applyFont="1" applyFill="1" applyBorder="1" applyAlignment="1">
      <alignment horizontal="left" vertical="top" wrapText="1"/>
    </xf>
    <xf numFmtId="0" fontId="9" fillId="0" borderId="70" xfId="0" applyFont="1" applyBorder="1" applyAlignment="1">
      <alignment horizontal="center" vertical="center"/>
    </xf>
    <xf numFmtId="0" fontId="9" fillId="0" borderId="71" xfId="0" applyFont="1" applyBorder="1" applyAlignment="1">
      <alignment horizontal="center" vertical="center"/>
    </xf>
    <xf numFmtId="0" fontId="9" fillId="0" borderId="0" xfId="0" applyFont="1" applyAlignment="1">
      <alignment horizontal="center" vertical="center"/>
    </xf>
    <xf numFmtId="0" fontId="9" fillId="0" borderId="9" xfId="0" applyFont="1" applyBorder="1" applyAlignment="1">
      <alignment horizontal="center" vertical="center"/>
    </xf>
    <xf numFmtId="0" fontId="9" fillId="0" borderId="41" xfId="0" applyFont="1" applyBorder="1" applyAlignment="1">
      <alignment horizontal="center" vertical="center"/>
    </xf>
    <xf numFmtId="0" fontId="9" fillId="0" borderId="42" xfId="0" applyFont="1" applyBorder="1" applyAlignment="1">
      <alignment horizontal="center" vertical="center"/>
    </xf>
    <xf numFmtId="0" fontId="9" fillId="0" borderId="72" xfId="0" applyFont="1" applyBorder="1" applyAlignment="1">
      <alignment horizontal="center" vertical="center"/>
    </xf>
    <xf numFmtId="0" fontId="9" fillId="0" borderId="73" xfId="0" applyFont="1" applyBorder="1" applyAlignment="1">
      <alignment horizontal="center" vertical="center"/>
    </xf>
    <xf numFmtId="0" fontId="15" fillId="10" borderId="6" xfId="0" applyFont="1" applyFill="1" applyBorder="1" applyAlignment="1">
      <alignment horizontal="left" vertical="top" wrapText="1"/>
    </xf>
    <xf numFmtId="0" fontId="15" fillId="0" borderId="11" xfId="0" applyFont="1" applyBorder="1" applyAlignment="1">
      <alignment vertical="center"/>
    </xf>
    <xf numFmtId="0" fontId="15" fillId="0" borderId="12" xfId="0" applyFont="1" applyBorder="1" applyAlignment="1">
      <alignment vertical="center"/>
    </xf>
    <xf numFmtId="0" fontId="15" fillId="0" borderId="15" xfId="0" applyFont="1" applyBorder="1" applyAlignment="1">
      <alignment vertical="center"/>
    </xf>
    <xf numFmtId="0" fontId="20" fillId="10" borderId="2" xfId="0" applyFont="1" applyFill="1" applyBorder="1" applyAlignment="1">
      <alignment horizontal="left" vertical="center" wrapText="1"/>
    </xf>
    <xf numFmtId="0" fontId="21" fillId="10" borderId="3" xfId="0" applyFont="1" applyFill="1" applyBorder="1" applyAlignment="1">
      <alignment horizontal="left" vertical="center" wrapText="1"/>
    </xf>
    <xf numFmtId="0" fontId="21" fillId="10" borderId="4" xfId="0" applyFont="1" applyFill="1" applyBorder="1" applyAlignment="1">
      <alignment horizontal="left" vertical="center" wrapText="1"/>
    </xf>
    <xf numFmtId="10" fontId="15" fillId="10" borderId="11" xfId="0" applyNumberFormat="1" applyFont="1" applyFill="1" applyBorder="1" applyAlignment="1">
      <alignment horizontal="left" vertical="top" wrapText="1"/>
    </xf>
    <xf numFmtId="0" fontId="15" fillId="10" borderId="12" xfId="0" applyFont="1" applyFill="1" applyBorder="1" applyAlignment="1">
      <alignment horizontal="left" vertical="top" wrapText="1"/>
    </xf>
    <xf numFmtId="0" fontId="15" fillId="10" borderId="44" xfId="0" applyFont="1" applyFill="1" applyBorder="1" applyAlignment="1">
      <alignment horizontal="left" vertical="top" wrapText="1"/>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20" fillId="10" borderId="8" xfId="0" applyFont="1" applyFill="1" applyBorder="1" applyAlignment="1">
      <alignment horizontal="left" vertical="center" wrapText="1"/>
    </xf>
    <xf numFmtId="0" fontId="20" fillId="10" borderId="0" xfId="0" applyFont="1" applyFill="1" applyAlignment="1">
      <alignment horizontal="left" vertical="center" wrapText="1"/>
    </xf>
    <xf numFmtId="0" fontId="20" fillId="10" borderId="9" xfId="0" applyFont="1" applyFill="1" applyBorder="1" applyAlignment="1">
      <alignment horizontal="left" vertical="center" wrapText="1"/>
    </xf>
    <xf numFmtId="0" fontId="11" fillId="4" borderId="122" xfId="0" applyFont="1" applyFill="1" applyBorder="1" applyAlignment="1">
      <alignment horizontal="left" vertical="top" wrapText="1"/>
    </xf>
    <xf numFmtId="0" fontId="11" fillId="3" borderId="0" xfId="0" applyFont="1" applyFill="1" applyAlignment="1">
      <alignment horizontal="right" vertical="top" wrapText="1"/>
    </xf>
    <xf numFmtId="0" fontId="15" fillId="3" borderId="46" xfId="0" applyFont="1" applyFill="1" applyBorder="1" applyAlignment="1">
      <alignment horizontal="left" vertical="top" wrapText="1"/>
    </xf>
    <xf numFmtId="0" fontId="15" fillId="3" borderId="16" xfId="0" applyFont="1" applyFill="1" applyBorder="1" applyAlignment="1">
      <alignment horizontal="left" vertical="top" wrapText="1"/>
    </xf>
    <xf numFmtId="0" fontId="15" fillId="3" borderId="1" xfId="0" applyFont="1" applyFill="1" applyBorder="1" applyAlignment="1">
      <alignment horizontal="left" vertical="top" wrapText="1"/>
    </xf>
    <xf numFmtId="0" fontId="11" fillId="3" borderId="66" xfId="0" applyFont="1" applyFill="1" applyBorder="1" applyAlignment="1">
      <alignment horizontal="right" vertical="top" wrapText="1"/>
    </xf>
    <xf numFmtId="0" fontId="15" fillId="3" borderId="133"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122" xfId="0" applyFont="1" applyBorder="1" applyAlignment="1">
      <alignment horizontal="left" vertical="top" wrapText="1"/>
    </xf>
    <xf numFmtId="0" fontId="11" fillId="0" borderId="129" xfId="0" applyFont="1" applyBorder="1" applyAlignment="1">
      <alignment horizontal="left" vertical="top" wrapText="1"/>
    </xf>
    <xf numFmtId="0" fontId="9" fillId="3" borderId="0" xfId="0" applyFont="1" applyFill="1" applyAlignment="1">
      <alignment horizontal="center" wrapText="1"/>
    </xf>
    <xf numFmtId="0" fontId="25" fillId="0" borderId="0" xfId="0" applyFont="1"/>
    <xf numFmtId="0" fontId="0" fillId="0" borderId="78" xfId="0" applyBorder="1" applyAlignment="1">
      <alignment horizontal="left" vertical="top" wrapText="1"/>
    </xf>
    <xf numFmtId="0" fontId="15" fillId="0" borderId="68" xfId="0" applyFont="1" applyBorder="1" applyAlignment="1">
      <alignment horizontal="center"/>
    </xf>
    <xf numFmtId="0" fontId="20" fillId="10" borderId="43" xfId="0" applyFont="1" applyFill="1" applyBorder="1" applyAlignment="1">
      <alignment horizontal="left" vertical="center" wrapText="1"/>
    </xf>
    <xf numFmtId="0" fontId="20" fillId="10" borderId="41" xfId="0" applyFont="1" applyFill="1" applyBorder="1" applyAlignment="1">
      <alignment horizontal="left" vertical="center" wrapText="1"/>
    </xf>
    <xf numFmtId="0" fontId="20" fillId="10" borderId="42" xfId="0" applyFont="1" applyFill="1" applyBorder="1" applyAlignment="1">
      <alignment horizontal="left" vertical="center" wrapText="1"/>
    </xf>
    <xf numFmtId="0" fontId="10" fillId="3" borderId="0" xfId="0" applyFont="1" applyFill="1" applyAlignment="1">
      <alignment horizontal="right" vertical="top" wrapText="1"/>
    </xf>
    <xf numFmtId="0" fontId="10" fillId="3" borderId="0" xfId="0" applyFont="1" applyFill="1" applyAlignment="1">
      <alignment horizontal="left" vertical="top" wrapText="1"/>
    </xf>
    <xf numFmtId="4" fontId="10" fillId="3" borderId="0" xfId="0" applyNumberFormat="1" applyFont="1" applyFill="1" applyAlignment="1">
      <alignment horizontal="right" vertical="top" wrapText="1"/>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54" xfId="0" applyFont="1" applyBorder="1" applyAlignment="1">
      <alignment horizontal="center" vertical="center"/>
    </xf>
    <xf numFmtId="0" fontId="9" fillId="0" borderId="18" xfId="0" applyFont="1" applyBorder="1" applyAlignment="1">
      <alignment horizontal="center" vertical="center"/>
    </xf>
    <xf numFmtId="0" fontId="9" fillId="0" borderId="111" xfId="0" applyFont="1" applyBorder="1" applyAlignment="1">
      <alignment horizontal="center" vertical="center" wrapText="1"/>
    </xf>
    <xf numFmtId="0" fontId="9" fillId="0" borderId="112" xfId="0" applyFont="1" applyBorder="1" applyAlignment="1">
      <alignment horizontal="center" vertical="center" wrapText="1"/>
    </xf>
    <xf numFmtId="0" fontId="9" fillId="0" borderId="113" xfId="0" applyFont="1" applyBorder="1" applyAlignment="1">
      <alignment horizontal="center" vertical="center" wrapText="1"/>
    </xf>
    <xf numFmtId="0" fontId="15" fillId="3" borderId="18" xfId="0" applyFont="1" applyFill="1" applyBorder="1" applyAlignment="1">
      <alignment horizontal="left" vertical="top" wrapText="1"/>
    </xf>
    <xf numFmtId="0" fontId="15" fillId="3" borderId="55" xfId="0" applyFont="1" applyFill="1" applyBorder="1" applyAlignment="1">
      <alignment horizontal="left" vertical="top" wrapText="1"/>
    </xf>
    <xf numFmtId="0" fontId="20" fillId="3" borderId="18" xfId="0" applyFont="1" applyFill="1" applyBorder="1" applyAlignment="1">
      <alignment horizontal="left" vertical="center" wrapText="1"/>
    </xf>
    <xf numFmtId="10" fontId="15" fillId="4" borderId="18" xfId="0" applyNumberFormat="1" applyFont="1" applyFill="1" applyBorder="1" applyAlignment="1">
      <alignment horizontal="left" vertical="top"/>
    </xf>
    <xf numFmtId="14" fontId="15" fillId="0" borderId="18" xfId="0" applyNumberFormat="1" applyFont="1" applyBorder="1" applyAlignment="1">
      <alignment horizontal="left"/>
    </xf>
    <xf numFmtId="0" fontId="15" fillId="0" borderId="55" xfId="0" applyFont="1" applyBorder="1" applyAlignment="1">
      <alignment horizontal="left"/>
    </xf>
    <xf numFmtId="0" fontId="15" fillId="3" borderId="54" xfId="0" applyFont="1" applyFill="1" applyBorder="1" applyAlignment="1">
      <alignment horizontal="center" vertical="top" wrapText="1"/>
    </xf>
    <xf numFmtId="0" fontId="15" fillId="3" borderId="18" xfId="0" applyFont="1" applyFill="1" applyBorder="1" applyAlignment="1">
      <alignment horizontal="center" vertical="top" wrapText="1"/>
    </xf>
    <xf numFmtId="0" fontId="15" fillId="3" borderId="55" xfId="0" applyFont="1" applyFill="1" applyBorder="1" applyAlignment="1">
      <alignment horizontal="center" vertical="top" wrapText="1"/>
    </xf>
    <xf numFmtId="0" fontId="10" fillId="3" borderId="62" xfId="0" applyFont="1" applyFill="1" applyBorder="1" applyAlignment="1">
      <alignment horizontal="right" vertical="top" wrapText="1"/>
    </xf>
    <xf numFmtId="0" fontId="10" fillId="3" borderId="47" xfId="0" applyFont="1" applyFill="1" applyBorder="1" applyAlignment="1">
      <alignment horizontal="right" vertical="top" wrapText="1"/>
    </xf>
    <xf numFmtId="0" fontId="10" fillId="3" borderId="47" xfId="0" applyFont="1" applyFill="1" applyBorder="1" applyAlignment="1">
      <alignment horizontal="left" vertical="top" wrapText="1"/>
    </xf>
    <xf numFmtId="4" fontId="10" fillId="3" borderId="47" xfId="0" applyNumberFormat="1" applyFont="1" applyFill="1" applyBorder="1" applyAlignment="1">
      <alignment horizontal="right" vertical="top" wrapText="1"/>
    </xf>
    <xf numFmtId="0" fontId="10" fillId="3" borderId="63" xfId="0" applyFont="1" applyFill="1" applyBorder="1" applyAlignment="1">
      <alignment horizontal="right" vertical="top" wrapText="1"/>
    </xf>
    <xf numFmtId="0" fontId="10" fillId="3" borderId="64" xfId="0" applyFont="1" applyFill="1" applyBorder="1" applyAlignment="1">
      <alignment horizontal="right" vertical="top" wrapText="1"/>
    </xf>
    <xf numFmtId="0" fontId="10" fillId="3" borderId="61" xfId="0" applyFont="1" applyFill="1" applyBorder="1" applyAlignment="1">
      <alignment horizontal="right" vertical="top" wrapText="1"/>
    </xf>
    <xf numFmtId="0" fontId="22" fillId="4" borderId="57" xfId="0" applyFont="1" applyFill="1" applyBorder="1" applyAlignment="1">
      <alignment horizontal="right" vertical="top" wrapText="1"/>
    </xf>
    <xf numFmtId="0" fontId="22" fillId="4" borderId="58" xfId="0" applyFont="1" applyFill="1" applyBorder="1" applyAlignment="1">
      <alignment horizontal="right" vertical="top" wrapText="1"/>
    </xf>
    <xf numFmtId="0" fontId="22" fillId="4" borderId="56" xfId="0" applyFont="1" applyFill="1" applyBorder="1" applyAlignment="1">
      <alignment horizontal="right" vertical="top" wrapText="1"/>
    </xf>
    <xf numFmtId="0" fontId="10" fillId="3" borderId="64" xfId="0" applyFont="1" applyFill="1" applyBorder="1" applyAlignment="1">
      <alignment horizontal="center" vertical="top" wrapText="1"/>
    </xf>
    <xf numFmtId="0" fontId="15" fillId="0" borderId="0" xfId="0" applyFont="1"/>
    <xf numFmtId="0" fontId="15" fillId="0" borderId="61" xfId="0" applyFont="1" applyBorder="1"/>
    <xf numFmtId="0" fontId="11" fillId="3" borderId="64" xfId="0" applyFont="1" applyFill="1" applyBorder="1" applyAlignment="1">
      <alignment horizontal="center" vertical="top" wrapText="1"/>
    </xf>
    <xf numFmtId="0" fontId="7" fillId="0" borderId="0" xfId="0" applyFont="1"/>
    <xf numFmtId="0" fontId="7" fillId="0" borderId="61" xfId="0" applyFont="1" applyBorder="1"/>
    <xf numFmtId="14" fontId="14" fillId="0" borderId="60" xfId="0" applyNumberFormat="1" applyFont="1" applyBorder="1" applyAlignment="1">
      <alignment horizontal="center" vertical="center"/>
    </xf>
    <xf numFmtId="14" fontId="14" fillId="0" borderId="58" xfId="0" applyNumberFormat="1" applyFont="1" applyBorder="1" applyAlignment="1">
      <alignment horizontal="center" vertical="center"/>
    </xf>
    <xf numFmtId="14" fontId="14" fillId="0" borderId="59" xfId="0" applyNumberFormat="1" applyFont="1" applyBorder="1" applyAlignment="1">
      <alignment horizontal="center" vertical="center"/>
    </xf>
    <xf numFmtId="0" fontId="14" fillId="15" borderId="62" xfId="0" applyFont="1" applyFill="1" applyBorder="1" applyAlignment="1">
      <alignment horizontal="center" vertical="center"/>
    </xf>
    <xf numFmtId="0" fontId="14" fillId="15" borderId="47" xfId="0" applyFont="1" applyFill="1" applyBorder="1" applyAlignment="1">
      <alignment horizontal="center" vertical="center"/>
    </xf>
    <xf numFmtId="0" fontId="14" fillId="15" borderId="103" xfId="0" applyFont="1" applyFill="1" applyBorder="1" applyAlignment="1">
      <alignment horizontal="center" vertical="center"/>
    </xf>
    <xf numFmtId="0" fontId="14" fillId="15" borderId="104" xfId="0" applyFont="1" applyFill="1" applyBorder="1" applyAlignment="1">
      <alignment horizontal="center" vertical="center"/>
    </xf>
    <xf numFmtId="0" fontId="14" fillId="15" borderId="48" xfId="0" applyFont="1" applyFill="1" applyBorder="1" applyAlignment="1">
      <alignment horizontal="center" vertical="center"/>
    </xf>
    <xf numFmtId="0" fontId="14" fillId="15" borderId="109" xfId="0" applyFont="1" applyFill="1" applyBorder="1" applyAlignment="1">
      <alignment horizontal="center" vertical="center"/>
    </xf>
    <xf numFmtId="10" fontId="14" fillId="15" borderId="102" xfId="1" applyNumberFormat="1" applyFont="1" applyFill="1" applyBorder="1" applyAlignment="1">
      <alignment horizontal="center" vertical="center"/>
    </xf>
    <xf numFmtId="10" fontId="14" fillId="15" borderId="63" xfId="1" applyNumberFormat="1" applyFont="1" applyFill="1" applyBorder="1" applyAlignment="1">
      <alignment horizontal="center" vertical="center"/>
    </xf>
    <xf numFmtId="10" fontId="14" fillId="15" borderId="106" xfId="1" applyNumberFormat="1" applyFont="1" applyFill="1" applyBorder="1" applyAlignment="1">
      <alignment horizontal="center" vertical="center"/>
    </xf>
    <xf numFmtId="10" fontId="14" fillId="15" borderId="105" xfId="1" applyNumberFormat="1" applyFont="1" applyFill="1" applyBorder="1" applyAlignment="1">
      <alignment horizontal="center" vertical="center"/>
    </xf>
    <xf numFmtId="49" fontId="14" fillId="15" borderId="62" xfId="0" applyNumberFormat="1" applyFont="1" applyFill="1" applyBorder="1" applyAlignment="1">
      <alignment horizontal="center" vertical="center"/>
    </xf>
    <xf numFmtId="49" fontId="14" fillId="15" borderId="47" xfId="0" applyNumberFormat="1" applyFont="1" applyFill="1" applyBorder="1" applyAlignment="1">
      <alignment horizontal="center" vertical="center"/>
    </xf>
    <xf numFmtId="49" fontId="14" fillId="15" borderId="103" xfId="0" applyNumberFormat="1" applyFont="1" applyFill="1" applyBorder="1" applyAlignment="1">
      <alignment horizontal="center" vertical="center"/>
    </xf>
    <xf numFmtId="49" fontId="14" fillId="15" borderId="64" xfId="0" applyNumberFormat="1" applyFont="1" applyFill="1" applyBorder="1" applyAlignment="1">
      <alignment horizontal="center" vertical="center"/>
    </xf>
    <xf numFmtId="49" fontId="14" fillId="15" borderId="0" xfId="0" applyNumberFormat="1" applyFont="1" applyFill="1" applyAlignment="1">
      <alignment horizontal="center" vertical="center"/>
    </xf>
    <xf numFmtId="49" fontId="14" fillId="15" borderId="110" xfId="0" applyNumberFormat="1" applyFont="1" applyFill="1" applyBorder="1" applyAlignment="1">
      <alignment horizontal="center" vertical="center"/>
    </xf>
    <xf numFmtId="49" fontId="16" fillId="16" borderId="107" xfId="0" applyNumberFormat="1" applyFont="1" applyFill="1" applyBorder="1" applyAlignment="1">
      <alignment horizontal="center"/>
    </xf>
    <xf numFmtId="49" fontId="16" fillId="16" borderId="108" xfId="0" applyNumberFormat="1" applyFont="1" applyFill="1" applyBorder="1" applyAlignment="1">
      <alignment horizontal="center"/>
    </xf>
    <xf numFmtId="0" fontId="7" fillId="0" borderId="102" xfId="0" applyFont="1" applyBorder="1" applyAlignment="1">
      <alignment horizontal="center"/>
    </xf>
    <xf numFmtId="0" fontId="7" fillId="0" borderId="47" xfId="0" applyFont="1" applyBorder="1" applyAlignment="1">
      <alignment horizontal="center"/>
    </xf>
    <xf numFmtId="0" fontId="7" fillId="0" borderId="63" xfId="0" applyFont="1" applyBorder="1" applyAlignment="1">
      <alignment horizontal="center"/>
    </xf>
    <xf numFmtId="49" fontId="7" fillId="0" borderId="75" xfId="0" applyNumberFormat="1" applyFont="1" applyBorder="1" applyAlignment="1">
      <alignment horizontal="center" vertical="center"/>
    </xf>
    <xf numFmtId="49" fontId="7" fillId="0" borderId="99" xfId="0" applyNumberFormat="1" applyFont="1" applyBorder="1" applyAlignment="1">
      <alignment horizontal="center" vertical="center"/>
    </xf>
    <xf numFmtId="0" fontId="7" fillId="0" borderId="76" xfId="0" applyFont="1" applyBorder="1" applyAlignment="1">
      <alignment horizontal="left" vertical="center" wrapText="1"/>
    </xf>
    <xf numFmtId="0" fontId="7" fillId="0" borderId="100" xfId="0" applyFont="1" applyBorder="1" applyAlignment="1">
      <alignment horizontal="left" vertical="center" wrapText="1"/>
    </xf>
    <xf numFmtId="167" fontId="7" fillId="0" borderId="76" xfId="0" applyNumberFormat="1" applyFont="1" applyBorder="1" applyAlignment="1">
      <alignment horizontal="center" vertical="center"/>
    </xf>
    <xf numFmtId="167" fontId="7" fillId="0" borderId="100" xfId="0" applyNumberFormat="1" applyFont="1" applyBorder="1" applyAlignment="1">
      <alignment horizontal="center" vertical="center"/>
    </xf>
    <xf numFmtId="10" fontId="14" fillId="0" borderId="18" xfId="1" applyNumberFormat="1" applyFont="1" applyFill="1" applyBorder="1" applyAlignment="1">
      <alignment horizontal="center" vertical="center"/>
    </xf>
    <xf numFmtId="10" fontId="14" fillId="0" borderId="55" xfId="1" applyNumberFormat="1" applyFont="1" applyFill="1" applyBorder="1" applyAlignment="1">
      <alignment horizontal="center" vertical="center"/>
    </xf>
    <xf numFmtId="10" fontId="14" fillId="0" borderId="76" xfId="1" applyNumberFormat="1" applyFont="1" applyFill="1" applyBorder="1" applyAlignment="1">
      <alignment horizontal="center" vertical="center"/>
    </xf>
    <xf numFmtId="10" fontId="14" fillId="0" borderId="100" xfId="1" applyNumberFormat="1" applyFont="1" applyFill="1" applyBorder="1" applyAlignment="1">
      <alignment horizontal="center" vertical="center"/>
    </xf>
    <xf numFmtId="10" fontId="14" fillId="0" borderId="77" xfId="1" applyNumberFormat="1" applyFont="1" applyFill="1" applyBorder="1" applyAlignment="1">
      <alignment horizontal="center" vertical="center"/>
    </xf>
    <xf numFmtId="10" fontId="14" fillId="0" borderId="101" xfId="1" applyNumberFormat="1" applyFont="1" applyFill="1" applyBorder="1" applyAlignment="1">
      <alignment horizontal="center" vertical="center"/>
    </xf>
    <xf numFmtId="0" fontId="14" fillId="0" borderId="54" xfId="0" applyFont="1" applyBorder="1" applyAlignment="1">
      <alignment horizontal="center" vertical="center"/>
    </xf>
    <xf numFmtId="0" fontId="14" fillId="0" borderId="18" xfId="0" applyFont="1" applyBorder="1" applyAlignment="1">
      <alignment horizontal="center" vertical="center"/>
    </xf>
    <xf numFmtId="0" fontId="14" fillId="0" borderId="18" xfId="0" applyFont="1" applyBorder="1" applyAlignment="1">
      <alignment horizontal="center" vertical="center" wrapText="1"/>
    </xf>
    <xf numFmtId="0" fontId="14" fillId="0" borderId="102" xfId="0" applyFont="1" applyBorder="1" applyAlignment="1">
      <alignment horizontal="center" vertical="center" wrapText="1"/>
    </xf>
    <xf numFmtId="0" fontId="14" fillId="0" borderId="63" xfId="0" applyFont="1" applyBorder="1" applyAlignment="1">
      <alignment horizontal="center" vertical="center" wrapText="1"/>
    </xf>
    <xf numFmtId="0" fontId="14" fillId="0" borderId="106" xfId="0" applyFont="1" applyBorder="1" applyAlignment="1">
      <alignment horizontal="center" vertical="center" wrapText="1"/>
    </xf>
    <xf numFmtId="0" fontId="14" fillId="0" borderId="105" xfId="0" applyFont="1" applyBorder="1" applyAlignment="1">
      <alignment horizontal="center" vertical="center" wrapText="1"/>
    </xf>
    <xf numFmtId="0" fontId="8" fillId="5" borderId="51" xfId="0" applyFont="1" applyFill="1" applyBorder="1" applyAlignment="1">
      <alignment horizontal="center" vertical="center"/>
    </xf>
    <xf numFmtId="0" fontId="8" fillId="5" borderId="52" xfId="0" applyFont="1" applyFill="1" applyBorder="1" applyAlignment="1">
      <alignment horizontal="center" vertical="center"/>
    </xf>
    <xf numFmtId="0" fontId="8" fillId="5" borderId="53" xfId="0" applyFont="1" applyFill="1" applyBorder="1" applyAlignment="1">
      <alignment horizontal="center" vertical="center"/>
    </xf>
    <xf numFmtId="0" fontId="7" fillId="0" borderId="54" xfId="0" applyFont="1" applyBorder="1" applyAlignment="1">
      <alignment horizontal="center"/>
    </xf>
    <xf numFmtId="0" fontId="7" fillId="0" borderId="18" xfId="0" applyFont="1" applyBorder="1" applyAlignment="1">
      <alignment horizontal="center"/>
    </xf>
    <xf numFmtId="0" fontId="9" fillId="0" borderId="60" xfId="0" applyFont="1" applyBorder="1" applyAlignment="1">
      <alignment horizontal="left" vertical="center"/>
    </xf>
    <xf numFmtId="0" fontId="9" fillId="0" borderId="58" xfId="0" applyFont="1" applyBorder="1" applyAlignment="1">
      <alignment horizontal="left" vertical="center"/>
    </xf>
    <xf numFmtId="0" fontId="9" fillId="0" borderId="59" xfId="0" applyFont="1" applyBorder="1" applyAlignment="1">
      <alignment horizontal="left" vertical="center"/>
    </xf>
    <xf numFmtId="0" fontId="10" fillId="0" borderId="60" xfId="0" applyFont="1" applyBorder="1" applyAlignment="1">
      <alignment horizontal="left" vertical="center" wrapText="1"/>
    </xf>
    <xf numFmtId="0" fontId="10" fillId="0" borderId="58" xfId="0" applyFont="1" applyBorder="1" applyAlignment="1">
      <alignment horizontal="left" vertical="center" wrapText="1"/>
    </xf>
    <xf numFmtId="0" fontId="10" fillId="0" borderId="59" xfId="0" applyFont="1" applyBorder="1" applyAlignment="1">
      <alignment horizontal="left" vertical="center" wrapText="1"/>
    </xf>
    <xf numFmtId="0" fontId="10" fillId="5" borderId="60" xfId="0" applyFont="1" applyFill="1" applyBorder="1" applyAlignment="1">
      <alignment horizontal="left" vertical="center"/>
    </xf>
    <xf numFmtId="0" fontId="10" fillId="5" borderId="58" xfId="0" applyFont="1" applyFill="1" applyBorder="1" applyAlignment="1">
      <alignment horizontal="left" vertical="center"/>
    </xf>
    <xf numFmtId="0" fontId="10" fillId="5" borderId="59" xfId="0" applyFont="1" applyFill="1" applyBorder="1" applyAlignment="1">
      <alignment horizontal="left" vertical="center"/>
    </xf>
    <xf numFmtId="0" fontId="12" fillId="5" borderId="54" xfId="0" applyFont="1" applyFill="1" applyBorder="1" applyAlignment="1">
      <alignment horizontal="center" vertical="center"/>
    </xf>
    <xf numFmtId="0" fontId="12" fillId="5" borderId="18" xfId="0" applyFont="1" applyFill="1" applyBorder="1" applyAlignment="1">
      <alignment horizontal="center" vertical="center"/>
    </xf>
    <xf numFmtId="167" fontId="13" fillId="5" borderId="18" xfId="0" applyNumberFormat="1" applyFont="1" applyFill="1" applyBorder="1" applyAlignment="1">
      <alignment horizontal="left" vertical="center"/>
    </xf>
    <xf numFmtId="0" fontId="14" fillId="0" borderId="60" xfId="0" applyFont="1" applyBorder="1" applyAlignment="1">
      <alignment horizontal="center" vertical="center"/>
    </xf>
    <xf numFmtId="0" fontId="14" fillId="0" borderId="58" xfId="0" applyFont="1" applyBorder="1" applyAlignment="1">
      <alignment horizontal="center" vertical="center"/>
    </xf>
    <xf numFmtId="0" fontId="14" fillId="0" borderId="56" xfId="0" applyFont="1" applyBorder="1" applyAlignment="1">
      <alignment horizontal="center" vertical="center"/>
    </xf>
    <xf numFmtId="0" fontId="7" fillId="0" borderId="104" xfId="0" applyFont="1" applyBorder="1" applyAlignment="1">
      <alignment horizontal="center" vertical="center"/>
    </xf>
    <xf numFmtId="0" fontId="7" fillId="0" borderId="48" xfId="0" applyFont="1" applyBorder="1" applyAlignment="1">
      <alignment horizontal="center" vertical="center"/>
    </xf>
    <xf numFmtId="0" fontId="7" fillId="0" borderId="105" xfId="0" applyFont="1" applyBorder="1" applyAlignment="1">
      <alignment horizontal="center" vertical="center"/>
    </xf>
  </cellXfs>
  <cellStyles count="6">
    <cellStyle name="Hiperlink" xfId="4" builtinId="8"/>
    <cellStyle name="Normal" xfId="0" builtinId="0"/>
    <cellStyle name="Normal 10" xfId="2" xr:uid="{00000000-0005-0000-0000-000002000000}"/>
    <cellStyle name="Porcentagem" xfId="1" builtinId="5"/>
    <cellStyle name="Porcentagem 2 2" xfId="3" xr:uid="{00000000-0005-0000-0000-000004000000}"/>
    <cellStyle name="Vírgula" xfId="5" builtinId="3"/>
  </cellStyles>
  <dxfs count="17">
    <dxf>
      <fill>
        <patternFill>
          <bgColor rgb="FFFFC000"/>
        </patternFill>
      </fill>
      <border>
        <left style="thin">
          <color auto="1"/>
        </left>
        <right style="thin">
          <color auto="1"/>
        </right>
        <top style="thin">
          <color auto="1"/>
        </top>
        <bottom style="thin">
          <color auto="1"/>
        </bottom>
        <vertical/>
        <horizontal/>
      </border>
    </dxf>
    <dxf>
      <fill>
        <patternFill>
          <bgColor rgb="FFFFC000"/>
        </patternFill>
      </fill>
      <border>
        <left style="thin">
          <color auto="1"/>
        </left>
        <right style="thin">
          <color auto="1"/>
        </right>
        <top style="thin">
          <color auto="1"/>
        </top>
        <bottom style="thin">
          <color auto="1"/>
        </bottom>
        <vertical/>
        <horizontal/>
      </border>
    </dxf>
    <dxf>
      <fill>
        <patternFill>
          <bgColor rgb="FF00B0F0"/>
        </patternFill>
      </fill>
      <border>
        <left style="thin">
          <color auto="1"/>
        </left>
        <right style="thin">
          <color auto="1"/>
        </right>
        <top style="thin">
          <color auto="1"/>
        </top>
        <bottom style="thin">
          <color auto="1"/>
        </bottom>
        <vertical/>
        <horizontal/>
      </border>
    </dxf>
    <dxf>
      <fill>
        <patternFill>
          <bgColor rgb="FFFFFF00"/>
        </patternFill>
      </fill>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
      <fill>
        <patternFill>
          <bgColor rgb="FFFFFF00"/>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959303</xdr:colOff>
      <xdr:row>0</xdr:row>
      <xdr:rowOff>165553</xdr:rowOff>
    </xdr:from>
    <xdr:to>
      <xdr:col>3</xdr:col>
      <xdr:colOff>38271</xdr:colOff>
      <xdr:row>6</xdr:row>
      <xdr:rowOff>118058</xdr:rowOff>
    </xdr:to>
    <xdr:pic>
      <xdr:nvPicPr>
        <xdr:cNvPr id="2" name="Imagem 1">
          <a:extLst>
            <a:ext uri="{FF2B5EF4-FFF2-40B4-BE49-F238E27FC236}">
              <a16:creationId xmlns:a16="http://schemas.microsoft.com/office/drawing/2014/main" id="{07AA8FCC-76CA-4CC4-9A58-E681267CEF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41928" y="165553"/>
          <a:ext cx="1174468" cy="1174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635000</xdr:colOff>
      <xdr:row>0</xdr:row>
      <xdr:rowOff>66675</xdr:rowOff>
    </xdr:from>
    <xdr:to>
      <xdr:col>3</xdr:col>
      <xdr:colOff>495300</xdr:colOff>
      <xdr:row>4</xdr:row>
      <xdr:rowOff>323850</xdr:rowOff>
    </xdr:to>
    <xdr:pic>
      <xdr:nvPicPr>
        <xdr:cNvPr id="3" name="Imagem 2">
          <a:extLst>
            <a:ext uri="{FF2B5EF4-FFF2-40B4-BE49-F238E27FC236}">
              <a16:creationId xmlns:a16="http://schemas.microsoft.com/office/drawing/2014/main" id="{5E60C45A-290D-4A1A-8033-8AC02E903B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0250" y="66675"/>
          <a:ext cx="1733550" cy="1654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659948</xdr:colOff>
      <xdr:row>4</xdr:row>
      <xdr:rowOff>73479</xdr:rowOff>
    </xdr:from>
    <xdr:to>
      <xdr:col>2</xdr:col>
      <xdr:colOff>1306286</xdr:colOff>
      <xdr:row>6</xdr:row>
      <xdr:rowOff>340186</xdr:rowOff>
    </xdr:to>
    <xdr:pic>
      <xdr:nvPicPr>
        <xdr:cNvPr id="2" name="Imagem 1">
          <a:extLst>
            <a:ext uri="{FF2B5EF4-FFF2-40B4-BE49-F238E27FC236}">
              <a16:creationId xmlns:a16="http://schemas.microsoft.com/office/drawing/2014/main" id="{2434DA4C-4205-4149-A4EA-DA8625D265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40305" y="1270908"/>
          <a:ext cx="1326695" cy="11239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E\Downloads\PO%20TIPO%20I%20ANGICAL%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
      <sheetName val="COTACOES"/>
      <sheetName val="CPU"/>
      <sheetName val="PLAN ORCAMENTARIA"/>
      <sheetName val="CRONOGRAMA"/>
    </sheetNames>
    <sheetDataSet>
      <sheetData sheetId="0"/>
      <sheetData sheetId="1"/>
      <sheetData sheetId="2"/>
      <sheetData sheetId="3">
        <row r="8">
          <cell r="F8" t="str">
            <v>PROJETOS COMPLEMENTARES</v>
          </cell>
        </row>
        <row r="15">
          <cell r="F15" t="str">
            <v>MOBILIZAÇÃO - CANTEIRO DE OBRAS</v>
          </cell>
        </row>
        <row r="27">
          <cell r="F27" t="str">
            <v>FUNDAÇÃO E ESTRUTURA</v>
          </cell>
        </row>
        <row r="45">
          <cell r="F45" t="str">
            <v>ALVENARIA - VEDAÇÃO</v>
          </cell>
        </row>
        <row r="51">
          <cell r="F51" t="str">
            <v>IMPERMEABILIZAÇÃO</v>
          </cell>
        </row>
        <row r="54">
          <cell r="F54" t="str">
            <v>COBERTURA</v>
          </cell>
        </row>
        <row r="61">
          <cell r="F61" t="str">
            <v>REVESTIMENTOS- PISOS, PAREDES E TETOS</v>
          </cell>
        </row>
        <row r="90">
          <cell r="F90" t="str">
            <v>ESQUADRIAS</v>
          </cell>
        </row>
        <row r="116">
          <cell r="F116" t="str">
            <v>INSTALAÇÕES ELÉTRICAS</v>
          </cell>
        </row>
        <row r="192">
          <cell r="F192" t="str">
            <v>SPDA</v>
          </cell>
        </row>
        <row r="215">
          <cell r="F215" t="str">
            <v>INSTALAÇÕES HIDROSSANITÁRIAS</v>
          </cell>
        </row>
        <row r="294">
          <cell r="F294" t="str">
            <v>PCIP</v>
          </cell>
        </row>
        <row r="300">
          <cell r="F300" t="str">
            <v>REDE DE AR COMPRIMIDO</v>
          </cell>
        </row>
        <row r="306">
          <cell r="F306" t="str">
            <v>CLIMATIZAÇÃO</v>
          </cell>
        </row>
        <row r="312">
          <cell r="F312" t="str">
            <v>COMUNICAÇÃO VISUAL</v>
          </cell>
        </row>
        <row r="315">
          <cell r="F315" t="str">
            <v>CFTV</v>
          </cell>
        </row>
        <row r="321">
          <cell r="F321" t="str">
            <v>MOBILIÁRIO</v>
          </cell>
        </row>
        <row r="331">
          <cell r="F331" t="str">
            <v>DIVERSOS E LIMPEZA</v>
          </cell>
        </row>
        <row r="339">
          <cell r="F339" t="str">
            <v>ADMINISTRAÇÃO LOCAL</v>
          </cell>
        </row>
      </sheetData>
      <sheetData sheetId="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carrefour.com.br/freio-d-agua-100mm-3p-para-reservatorio-de-agua-mp911107345/p?utm_medium=sem&amp;utm_source=google_pmax_4p&amp;utm_campaign=4p_performancemax_todos_os_produtos&amp;gclid=CjwKCAjwsvujBhAXEiwA_UXnAFpj8XMD-1HyeCE-B8Osru0sbdmvorEsucKNxzNeEARsW56Fo3tgPxoC4cYQAvD_BwE" TargetMode="External"/><Relationship Id="rId13" Type="http://schemas.openxmlformats.org/officeDocument/2006/relationships/hyperlink" Target="https://www.ecosoli.com.br/conjunto-de-succ-o-flutuante-3p-com-mangueira-ecosoli-2-5m?gclid=CjwKCAjwsvujBhAXEiwA_UXnANbYpzbwusgDCrQaxgRoLhnYZqA767mNi_8H6v_-RMMLGIG6l_KYbRoCdYMQAvD_BwE" TargetMode="External"/><Relationship Id="rId18" Type="http://schemas.openxmlformats.org/officeDocument/2006/relationships/hyperlink" Target="https://www.prevtech.com.br/produtos/posto-de-consumo-de-o-para-rede-canalizada-de-oxigenio/?pf=gs&amp;variant=524796147" TargetMode="External"/><Relationship Id="rId3" Type="http://schemas.openxmlformats.org/officeDocument/2006/relationships/hyperlink" Target="https://www.carrefour.com.br/chuveiro-britanico-ducha-triton-by-sintex-t70ze-127v-5500w-mp921819792/p" TargetMode="External"/><Relationship Id="rId21" Type="http://schemas.openxmlformats.org/officeDocument/2006/relationships/printerSettings" Target="../printerSettings/printerSettings2.bin"/><Relationship Id="rId7" Type="http://schemas.openxmlformats.org/officeDocument/2006/relationships/hyperlink" Target="https://www.reformala.com.br/freio-dagua-100mm-3p-para-reservatorio-de-agua?utm_source=Site&amp;utm_medium=GoogleMerchant&amp;utm_campaign=GoogleMerchant&amp;gclid=CjwKCAjwsvujBhAXEiwA_UXnAMF9lbfhX4Vom8U8AmAhNh8ahyYqSsQivumD1WCR6JYw420lZF5ojhoCHsgQAvD_BwE" TargetMode="External"/><Relationship Id="rId12" Type="http://schemas.openxmlformats.org/officeDocument/2006/relationships/hyperlink" Target="https://www.magazineluiza.com.br/sifao-ladrao-100-mm-3p-technik-do-brasil/p/jc4h3hf9a2/cj/tusi/?&amp;seller_id=olistplus&amp;utm_source=google&amp;utm_medium=pla&amp;utm_campaign=&amp;partner_id=69579&amp;gclid=CjwKCAjwsvujBhAXEiwA_UXnAB2-CFCv0GEcvELojbNle3rg4ylr39l63kZqV5DftA4M3sp97cHfehoC0JQQAvD_BwE&amp;gclsrc=aw.ds" TargetMode="External"/><Relationship Id="rId17" Type="http://schemas.openxmlformats.org/officeDocument/2006/relationships/hyperlink" Target="https://www.meritocomercial.com.br/chave-boia-de-nivel-dancor-ultra-db15-5001001001423-p1047246?tsid=75&amp;gad=1&amp;gclid=CjwKCAjwhJukBhBPEiwAniIcNdcy31fYRPrWIjfjflF3U-C9d9yJcPceO29DIQ6u62s-nQBUFgeEOhoCzqUQAvD_BwE" TargetMode="External"/><Relationship Id="rId2" Type="http://schemas.openxmlformats.org/officeDocument/2006/relationships/hyperlink" Target="https://www.casasbahia.com.br/chuveiro-britanico-ducha-triton-by-sintex-t80ze-220v-6500w-1543965225/p/1543965225?utm_medium=Cpc&amp;utm_source=google_freelisting&amp;IdSku=1543965225&amp;idLojista=99556&amp;tipoLojista=3P" TargetMode="External"/><Relationship Id="rId16" Type="http://schemas.openxmlformats.org/officeDocument/2006/relationships/hyperlink" Target="https://www.shoptime.com.br/produto/7412695751?opn=GOOGLEXML&amp;offerId=64836aa4579fbc8d91ce00f8&amp;srsltid=AR57-fDZK8usYOZYANhZgtrjrSMwOL-kpmlGSusGjAtkVA3UzL036QMQ06g" TargetMode="External"/><Relationship Id="rId20" Type="http://schemas.openxmlformats.org/officeDocument/2006/relationships/hyperlink" Target="https://www.magazinetools.com.br/MLB-3325872927-posto-de-consumo-embutido-p-rede-ar-oxigenio-n2o-vacuo-_JM" TargetMode="External"/><Relationship Id="rId1" Type="http://schemas.openxmlformats.org/officeDocument/2006/relationships/hyperlink" Target="https://www.amazon.com.br/Ducha-Chuveiro-El%C3%A9trico-Triton-Sintex/dp/B07BSRY8HC/ref=asc_df_B07BSRY8HC/?tag=googleshopp00-20&amp;linkCode=df0&amp;hvadid=379733782231&amp;hvpos=&amp;hvnetw=g&amp;hvrand=1866390466876898185&amp;hvpone=&amp;hvptwo=&amp;hvqmt=&amp;hvdev=c&amp;hvdvcmdl=&amp;hvlocint=&amp;hvlocphy=9101272&amp;hvtargid=pla-1304650878155&amp;psc=1" TargetMode="External"/><Relationship Id="rId6" Type="http://schemas.openxmlformats.org/officeDocument/2006/relationships/hyperlink" Target="https://www.ecosoli.com.br/filtro-agua-de-chuva-vf1-sustentabilidade?gclid=CjwKCAjwsvujBhAXEiwA_UXnAPx6s7u90YK5b_dltU0EzF9ayIay5Rjf3mRHyVyFdBG1yO_hpVFxvhoCS74QAvD_BwE" TargetMode="External"/><Relationship Id="rId11" Type="http://schemas.openxmlformats.org/officeDocument/2006/relationships/hyperlink" Target="https://www.carrefour.com.br/sifao-ladrao-100mm-3p-para-reservatorio-de-agua-mp911107346/p?utm_medium=sem&amp;utm_source=google_pmax_4p&amp;utm_campaign=4p_performancemax_todos_os_produtos&amp;gclid=CjwKCAjwsvujBhAXEiwA_UXnAK6oRD-jBilxBEY4umRDkVE0_BESzhmYwXbBqXAi32xg8RcDetRRlxoCpdkQAvD_BwE" TargetMode="External"/><Relationship Id="rId5" Type="http://schemas.openxmlformats.org/officeDocument/2006/relationships/hyperlink" Target="https://www.reformala.com.br/filtro-vf1-3p-para-captar-agua-da-chuva?utm_source=Site&amp;utm_medium=GoogleMerchant&amp;utm_campaign=GoogleMerchant&amp;gclid=CjwKCAjwsvujBhAXEiwA_UXnAECk-IMcWfi0tmM7knAfyelv0s_YMneH9FVwjwsUBMJy2RHNTYvA1RoC0_QQAvD_BwE" TargetMode="External"/><Relationship Id="rId15" Type="http://schemas.openxmlformats.org/officeDocument/2006/relationships/hyperlink" Target="https://www.magazineluiza.com.br/chave-boia-automatica-controle-de-nivel-caixa-d-agua-poco-rayco/p/dk8g71d36a/au/seco/?&amp;seller_id=sistole" TargetMode="External"/><Relationship Id="rId23" Type="http://schemas.openxmlformats.org/officeDocument/2006/relationships/comments" Target="../comments1.xml"/><Relationship Id="rId10" Type="http://schemas.openxmlformats.org/officeDocument/2006/relationships/hyperlink" Target="https://www.reformala.com.br/sifao-ladrao-100mm-3p-para-reservatorio-de-agua?utm_source=Site&amp;utm_medium=GoogleMerchant&amp;utm_campaign=GoogleMerchant&amp;gclid=CjwKCAjwsvujBhAXEiwA_UXnANjuEIanry6iA2woP0-alMMv88OPbYDrOkItCk1b6mlnCKw8eZ2gzRoCrcUQAvD_BwE" TargetMode="External"/><Relationship Id="rId19" Type="http://schemas.openxmlformats.org/officeDocument/2006/relationships/hyperlink" Target="https://kompetparts.com.br/produto/kit-posto-parede-externo-oxigenio-gases-medicinais/" TargetMode="External"/><Relationship Id="rId4" Type="http://schemas.openxmlformats.org/officeDocument/2006/relationships/hyperlink" Target="https://www.ecosustentavel.eng.br/filtro-vf1?gclid=CjwKCAjwsvujBhAXEiwA_UXnADIWSXm0tUlDtjtC6ipoLSzmlqCcExavYKqjjaF28Tg3HZIXDpUB3RoCykAQAvD_BwE" TargetMode="External"/><Relationship Id="rId9" Type="http://schemas.openxmlformats.org/officeDocument/2006/relationships/hyperlink" Target="https://www.magazineluiza.com.br/freio-de-agua-100-mm-azul-3p-technik-do-brasil/p/bch7f00gf8/ep/ceac/?&amp;seller_id=olistplus" TargetMode="External"/><Relationship Id="rId14" Type="http://schemas.openxmlformats.org/officeDocument/2006/relationships/hyperlink" Target="https://www.magazineluiza.com.br/conjunto-de-succao-flutuante-3p-com-mangueira-ecosoli-25m/p/cca24b5cb7/fj/mjdm/?&amp;seller_id=ecosolisolucoesemenergiasolar&amp;utm_source=google&amp;utm_medium=pla&amp;utm_campaign=&amp;partner_id=69095&amp;gclid=CjwKCAjwsvujBhAXEiwA_UXnACrsAzCsKwu2emExDZEMWuCEbCC0KsfvaO1wa222iiW1IAJ4CdeXThoCnP0QAvD_BwE&amp;gclsrc=aw.ds" TargetMode="External"/><Relationship Id="rId2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45"/>
  <sheetViews>
    <sheetView view="pageBreakPreview" zoomScale="85" zoomScaleNormal="100" zoomScaleSheetLayoutView="85" workbookViewId="0">
      <selection activeCell="F35" sqref="F35"/>
    </sheetView>
  </sheetViews>
  <sheetFormatPr defaultColWidth="9" defaultRowHeight="13.8" x14ac:dyDescent="0.25"/>
  <cols>
    <col min="1" max="1" width="9" style="272"/>
    <col min="2" max="2" width="18.3984375" style="272" customWidth="1"/>
    <col min="3" max="3" width="5.69921875" style="272" customWidth="1"/>
    <col min="4" max="7" width="8.5" style="272" customWidth="1"/>
    <col min="8" max="8" width="9.3984375" style="272" customWidth="1"/>
    <col min="9" max="9" width="10.5" style="272" customWidth="1"/>
    <col min="10" max="10" width="10.69921875" style="272" customWidth="1"/>
    <col min="11" max="11" width="6.69921875" style="272" customWidth="1"/>
    <col min="12" max="12" width="21.59765625" style="272" customWidth="1"/>
    <col min="13" max="16384" width="9" style="272"/>
  </cols>
  <sheetData>
    <row r="1" spans="2:12" ht="14.4" thickBot="1" x14ac:dyDescent="0.3"/>
    <row r="2" spans="2:12" x14ac:dyDescent="0.25">
      <c r="B2" s="327" t="s">
        <v>935</v>
      </c>
      <c r="C2" s="328"/>
      <c r="D2" s="328"/>
      <c r="E2" s="328"/>
      <c r="F2" s="328"/>
      <c r="G2" s="328"/>
      <c r="H2" s="328"/>
      <c r="I2" s="328"/>
      <c r="J2" s="328"/>
      <c r="K2" s="328"/>
      <c r="L2" s="329"/>
    </row>
    <row r="3" spans="2:12" x14ac:dyDescent="0.25">
      <c r="B3" s="292" t="s">
        <v>1270</v>
      </c>
      <c r="C3" s="335" t="s">
        <v>1271</v>
      </c>
      <c r="D3" s="336"/>
      <c r="E3" s="336"/>
      <c r="F3" s="336"/>
      <c r="G3" s="336"/>
      <c r="H3" s="336"/>
      <c r="I3" s="337"/>
      <c r="J3" s="335"/>
      <c r="K3" s="336"/>
      <c r="L3" s="338"/>
    </row>
    <row r="4" spans="2:12" x14ac:dyDescent="0.25">
      <c r="B4" s="293" t="s">
        <v>1367</v>
      </c>
      <c r="C4" s="335" t="s">
        <v>1272</v>
      </c>
      <c r="D4" s="336"/>
      <c r="E4" s="336"/>
      <c r="F4" s="336"/>
      <c r="G4" s="336"/>
      <c r="H4" s="336"/>
      <c r="I4" s="337"/>
      <c r="J4" s="294" t="s">
        <v>936</v>
      </c>
      <c r="K4" s="330">
        <f ca="1">TODAY()</f>
        <v>45281</v>
      </c>
      <c r="L4" s="331"/>
    </row>
    <row r="5" spans="2:12" x14ac:dyDescent="0.25">
      <c r="B5" s="332" t="s">
        <v>1273</v>
      </c>
      <c r="C5" s="333"/>
      <c r="D5" s="333"/>
      <c r="E5" s="333"/>
      <c r="F5" s="333"/>
      <c r="G5" s="333"/>
      <c r="H5" s="333"/>
      <c r="I5" s="333"/>
      <c r="J5" s="333"/>
      <c r="K5" s="333"/>
      <c r="L5" s="334"/>
    </row>
    <row r="6" spans="2:12" x14ac:dyDescent="0.25">
      <c r="B6" s="321" t="s">
        <v>937</v>
      </c>
      <c r="C6" s="322"/>
      <c r="D6" s="322"/>
      <c r="E6" s="322"/>
      <c r="F6" s="322"/>
      <c r="G6" s="322"/>
      <c r="H6" s="322"/>
      <c r="I6" s="322"/>
      <c r="J6" s="322"/>
      <c r="K6" s="322"/>
      <c r="L6" s="323"/>
    </row>
    <row r="7" spans="2:12" x14ac:dyDescent="0.25">
      <c r="B7" s="324"/>
      <c r="C7" s="325"/>
      <c r="D7" s="325"/>
      <c r="E7" s="325"/>
      <c r="F7" s="325"/>
      <c r="G7" s="325"/>
      <c r="H7" s="325"/>
      <c r="I7" s="325"/>
      <c r="J7" s="325"/>
      <c r="K7" s="325"/>
      <c r="L7" s="326"/>
    </row>
    <row r="8" spans="2:12" x14ac:dyDescent="0.25">
      <c r="B8" s="339" t="s">
        <v>938</v>
      </c>
      <c r="C8" s="340"/>
      <c r="D8" s="340"/>
      <c r="E8" s="340"/>
      <c r="F8" s="340"/>
      <c r="G8" s="340"/>
      <c r="H8" s="340"/>
      <c r="I8" s="340"/>
      <c r="J8" s="340"/>
      <c r="K8" s="340"/>
      <c r="L8" s="341"/>
    </row>
    <row r="9" spans="2:12" x14ac:dyDescent="0.25">
      <c r="B9" s="342" t="s">
        <v>939</v>
      </c>
      <c r="C9" s="344" t="s">
        <v>1368</v>
      </c>
      <c r="D9" s="344" t="s">
        <v>940</v>
      </c>
      <c r="E9" s="344"/>
      <c r="F9" s="344"/>
      <c r="G9" s="344"/>
      <c r="H9" s="344"/>
      <c r="I9" s="344"/>
      <c r="J9" s="344"/>
      <c r="K9" s="344" t="s">
        <v>1369</v>
      </c>
      <c r="L9" s="346" t="s">
        <v>941</v>
      </c>
    </row>
    <row r="10" spans="2:12" x14ac:dyDescent="0.25">
      <c r="B10" s="343"/>
      <c r="C10" s="345"/>
      <c r="D10" s="349" t="s">
        <v>1370</v>
      </c>
      <c r="E10" s="350"/>
      <c r="F10" s="350"/>
      <c r="G10" s="350"/>
      <c r="H10" s="350" t="s">
        <v>942</v>
      </c>
      <c r="I10" s="350"/>
      <c r="J10" s="351"/>
      <c r="K10" s="345"/>
      <c r="L10" s="347"/>
    </row>
    <row r="11" spans="2:12" ht="43.8" x14ac:dyDescent="0.25">
      <c r="B11" s="343"/>
      <c r="C11" s="345"/>
      <c r="D11" s="296">
        <v>0.02</v>
      </c>
      <c r="E11" s="296">
        <v>0.03</v>
      </c>
      <c r="F11" s="296">
        <v>0.04</v>
      </c>
      <c r="G11" s="296">
        <v>0.05</v>
      </c>
      <c r="H11" s="295" t="s">
        <v>1371</v>
      </c>
      <c r="I11" s="349" t="s">
        <v>1372</v>
      </c>
      <c r="J11" s="351"/>
      <c r="K11" s="345"/>
      <c r="L11" s="348"/>
    </row>
    <row r="12" spans="2:12" x14ac:dyDescent="0.25">
      <c r="B12" s="297" t="s">
        <v>943</v>
      </c>
      <c r="C12" s="298" t="s">
        <v>944</v>
      </c>
      <c r="D12" s="299">
        <v>1</v>
      </c>
      <c r="E12" s="299">
        <v>1</v>
      </c>
      <c r="F12" s="299">
        <v>1</v>
      </c>
      <c r="G12" s="299">
        <v>1</v>
      </c>
      <c r="H12" s="299">
        <v>1</v>
      </c>
      <c r="I12" s="354">
        <v>1</v>
      </c>
      <c r="J12" s="355"/>
      <c r="K12" s="300"/>
      <c r="L12" s="283"/>
    </row>
    <row r="13" spans="2:12" ht="27.6" x14ac:dyDescent="0.25">
      <c r="B13" s="297" t="s">
        <v>945</v>
      </c>
      <c r="C13" s="298" t="s">
        <v>946</v>
      </c>
      <c r="D13" s="301">
        <v>5.5E-2</v>
      </c>
      <c r="E13" s="301">
        <v>5.5E-2</v>
      </c>
      <c r="F13" s="301">
        <v>5.5E-2</v>
      </c>
      <c r="G13" s="301">
        <v>5.5E-2</v>
      </c>
      <c r="H13" s="301">
        <v>3.4199999999999994E-2</v>
      </c>
      <c r="I13" s="356">
        <v>0.04</v>
      </c>
      <c r="J13" s="357"/>
      <c r="K13" s="300" t="s">
        <v>944</v>
      </c>
      <c r="L13" s="302" t="s">
        <v>947</v>
      </c>
    </row>
    <row r="14" spans="2:12" x14ac:dyDescent="0.25">
      <c r="B14" s="297" t="s">
        <v>948</v>
      </c>
      <c r="C14" s="298" t="s">
        <v>949</v>
      </c>
      <c r="D14" s="301">
        <v>7.4999999999999997E-2</v>
      </c>
      <c r="E14" s="301">
        <v>7.4999999999999997E-2</v>
      </c>
      <c r="F14" s="301">
        <v>7.4999999999999997E-2</v>
      </c>
      <c r="G14" s="301">
        <v>7.4999999999999997E-2</v>
      </c>
      <c r="H14" s="303">
        <v>4.9399999999999999E-2</v>
      </c>
      <c r="I14" s="358">
        <v>6.1600000000000002E-2</v>
      </c>
      <c r="J14" s="359"/>
      <c r="K14" s="300" t="s">
        <v>944</v>
      </c>
      <c r="L14" s="302" t="s">
        <v>950</v>
      </c>
    </row>
    <row r="15" spans="2:12" ht="27.6" x14ac:dyDescent="0.25">
      <c r="B15" s="297" t="s">
        <v>951</v>
      </c>
      <c r="C15" s="298" t="s">
        <v>952</v>
      </c>
      <c r="D15" s="301">
        <v>9.6469999999999993E-3</v>
      </c>
      <c r="E15" s="301">
        <v>9.6469999999999993E-3</v>
      </c>
      <c r="F15" s="301">
        <v>9.6469999999999993E-3</v>
      </c>
      <c r="G15" s="301">
        <v>9.6469999999999993E-3</v>
      </c>
      <c r="H15" s="301">
        <v>9.6469999999999993E-3</v>
      </c>
      <c r="I15" s="356">
        <v>9.6469999999999993E-3</v>
      </c>
      <c r="J15" s="357"/>
      <c r="K15" s="300" t="s">
        <v>944</v>
      </c>
      <c r="L15" s="302" t="s">
        <v>953</v>
      </c>
    </row>
    <row r="16" spans="2:12" ht="41.4" x14ac:dyDescent="0.25">
      <c r="B16" s="297" t="s">
        <v>954</v>
      </c>
      <c r="C16" s="304"/>
      <c r="D16" s="305">
        <f>SUM(D17:D18)</f>
        <v>2.2699999999999998E-2</v>
      </c>
      <c r="E16" s="305">
        <f>SUM(E17:E18)</f>
        <v>2.2699999999999998E-2</v>
      </c>
      <c r="F16" s="305">
        <f>SUM(F17:F18)</f>
        <v>2.2699999999999998E-2</v>
      </c>
      <c r="G16" s="305">
        <f>SUM(G17:G18)</f>
        <v>2.2699999999999998E-2</v>
      </c>
      <c r="H16" s="305">
        <f>SUM(H17:H18)</f>
        <v>1.29E-2</v>
      </c>
      <c r="I16" s="360">
        <f>SUM(I17:J18)</f>
        <v>1.77E-2</v>
      </c>
      <c r="J16" s="361"/>
      <c r="K16" s="306" t="s">
        <v>944</v>
      </c>
      <c r="L16" s="283"/>
    </row>
    <row r="17" spans="2:13" ht="27.6" x14ac:dyDescent="0.25">
      <c r="B17" s="297" t="s">
        <v>955</v>
      </c>
      <c r="C17" s="298" t="s">
        <v>956</v>
      </c>
      <c r="D17" s="301">
        <v>0.01</v>
      </c>
      <c r="E17" s="301">
        <v>0.01</v>
      </c>
      <c r="F17" s="301">
        <v>0.01</v>
      </c>
      <c r="G17" s="301">
        <v>0.01</v>
      </c>
      <c r="H17" s="301">
        <v>5.3E-3</v>
      </c>
      <c r="I17" s="356">
        <v>8.0000000000000002E-3</v>
      </c>
      <c r="J17" s="357"/>
      <c r="K17" s="300" t="s">
        <v>944</v>
      </c>
      <c r="L17" s="302" t="s">
        <v>957</v>
      </c>
    </row>
    <row r="18" spans="2:13" x14ac:dyDescent="0.25">
      <c r="B18" s="297" t="s">
        <v>958</v>
      </c>
      <c r="C18" s="298" t="s">
        <v>959</v>
      </c>
      <c r="D18" s="301">
        <v>1.2699999999999999E-2</v>
      </c>
      <c r="E18" s="301">
        <v>1.2699999999999999E-2</v>
      </c>
      <c r="F18" s="301">
        <v>1.2699999999999999E-2</v>
      </c>
      <c r="G18" s="301">
        <v>1.2699999999999999E-2</v>
      </c>
      <c r="H18" s="301">
        <v>7.6E-3</v>
      </c>
      <c r="I18" s="356">
        <v>9.7000000000000003E-3</v>
      </c>
      <c r="J18" s="357"/>
      <c r="K18" s="300" t="s">
        <v>944</v>
      </c>
      <c r="L18" s="302" t="s">
        <v>960</v>
      </c>
    </row>
    <row r="19" spans="2:13" x14ac:dyDescent="0.25">
      <c r="B19" s="297" t="s">
        <v>961</v>
      </c>
      <c r="C19" s="298" t="s">
        <v>962</v>
      </c>
      <c r="D19" s="305">
        <f>SUM(D20:D22)</f>
        <v>4.65E-2</v>
      </c>
      <c r="E19" s="305">
        <f>SUM(E20:E22)</f>
        <v>5.1499999999999997E-2</v>
      </c>
      <c r="F19" s="305">
        <f>SUM(F20:F22)</f>
        <v>5.6499999999999995E-2</v>
      </c>
      <c r="G19" s="305">
        <f>SUM(G20:G22)</f>
        <v>6.1499999999999999E-2</v>
      </c>
      <c r="H19" s="305">
        <f>SUM(H20:H22)</f>
        <v>3.6499999999999998E-2</v>
      </c>
      <c r="I19" s="360">
        <f>SUM(I20:J22)</f>
        <v>6.1499999999999999E-2</v>
      </c>
      <c r="J19" s="361"/>
      <c r="K19" s="306" t="s">
        <v>963</v>
      </c>
      <c r="L19" s="283"/>
    </row>
    <row r="20" spans="2:13" ht="16.2" x14ac:dyDescent="0.25">
      <c r="B20" s="297" t="s">
        <v>964</v>
      </c>
      <c r="C20" s="304" t="s">
        <v>1373</v>
      </c>
      <c r="D20" s="307">
        <v>0.01</v>
      </c>
      <c r="E20" s="307">
        <v>1.4999999999999999E-2</v>
      </c>
      <c r="F20" s="307">
        <v>0.02</v>
      </c>
      <c r="G20" s="307">
        <v>2.5000000000000001E-2</v>
      </c>
      <c r="H20" s="307" t="s">
        <v>965</v>
      </c>
      <c r="I20" s="362">
        <v>2.5000000000000001E-2</v>
      </c>
      <c r="J20" s="363"/>
      <c r="K20" s="300" t="s">
        <v>963</v>
      </c>
      <c r="L20" s="302" t="s">
        <v>966</v>
      </c>
      <c r="M20" s="308"/>
    </row>
    <row r="21" spans="2:13" x14ac:dyDescent="0.25">
      <c r="B21" s="297" t="s">
        <v>967</v>
      </c>
      <c r="C21" s="304" t="s">
        <v>967</v>
      </c>
      <c r="D21" s="301">
        <v>6.4999999999999997E-3</v>
      </c>
      <c r="E21" s="301">
        <v>6.4999999999999997E-3</v>
      </c>
      <c r="F21" s="301">
        <v>6.4999999999999997E-3</v>
      </c>
      <c r="G21" s="301">
        <v>6.4999999999999997E-3</v>
      </c>
      <c r="H21" s="301">
        <v>6.4999999999999997E-3</v>
      </c>
      <c r="I21" s="356">
        <v>6.4999999999999997E-3</v>
      </c>
      <c r="J21" s="357"/>
      <c r="K21" s="300" t="s">
        <v>963</v>
      </c>
      <c r="L21" s="309">
        <v>6.4999999999999997E-3</v>
      </c>
      <c r="M21" s="308"/>
    </row>
    <row r="22" spans="2:13" x14ac:dyDescent="0.25">
      <c r="B22" s="297" t="s">
        <v>968</v>
      </c>
      <c r="C22" s="304" t="s">
        <v>965</v>
      </c>
      <c r="D22" s="301">
        <v>0.03</v>
      </c>
      <c r="E22" s="301">
        <v>0.03</v>
      </c>
      <c r="F22" s="301">
        <v>0.03</v>
      </c>
      <c r="G22" s="301">
        <v>0.03</v>
      </c>
      <c r="H22" s="301">
        <v>0.03</v>
      </c>
      <c r="I22" s="356">
        <v>0.03</v>
      </c>
      <c r="J22" s="357"/>
      <c r="K22" s="300" t="s">
        <v>963</v>
      </c>
      <c r="L22" s="309">
        <v>0.03</v>
      </c>
      <c r="M22" s="308"/>
    </row>
    <row r="23" spans="2:13" x14ac:dyDescent="0.25">
      <c r="B23" s="297" t="s">
        <v>969</v>
      </c>
      <c r="C23" s="304" t="s">
        <v>970</v>
      </c>
      <c r="D23" s="310">
        <v>4.4999999999999998E-2</v>
      </c>
      <c r="E23" s="310">
        <v>4.4999999999999998E-2</v>
      </c>
      <c r="F23" s="310">
        <v>4.4999999999999998E-2</v>
      </c>
      <c r="G23" s="310">
        <v>4.4999999999999998E-2</v>
      </c>
      <c r="H23" s="310">
        <v>4.4999999999999998E-2</v>
      </c>
      <c r="I23" s="352">
        <v>4.4999999999999998E-2</v>
      </c>
      <c r="J23" s="353"/>
      <c r="K23" s="300" t="s">
        <v>963</v>
      </c>
      <c r="L23" s="311">
        <v>4.4999999999999998E-2</v>
      </c>
      <c r="M23" s="308" t="s">
        <v>971</v>
      </c>
    </row>
    <row r="24" spans="2:13" x14ac:dyDescent="0.25">
      <c r="B24" s="368"/>
      <c r="C24" s="369"/>
      <c r="D24" s="369"/>
      <c r="E24" s="369"/>
      <c r="F24" s="369"/>
      <c r="G24" s="369"/>
      <c r="H24" s="369"/>
      <c r="I24" s="369"/>
      <c r="J24" s="369"/>
      <c r="K24" s="370"/>
      <c r="L24" s="284"/>
    </row>
    <row r="25" spans="2:13" x14ac:dyDescent="0.25">
      <c r="B25" s="371" t="s">
        <v>972</v>
      </c>
      <c r="C25" s="372"/>
      <c r="D25" s="375" t="s">
        <v>973</v>
      </c>
      <c r="E25" s="376"/>
      <c r="F25" s="376"/>
      <c r="G25" s="376"/>
      <c r="H25" s="376"/>
      <c r="I25" s="376"/>
      <c r="J25" s="376"/>
      <c r="K25" s="376"/>
      <c r="L25" s="284"/>
    </row>
    <row r="26" spans="2:13" x14ac:dyDescent="0.25">
      <c r="B26" s="373"/>
      <c r="C26" s="374"/>
      <c r="D26" s="377" t="s">
        <v>974</v>
      </c>
      <c r="E26" s="378"/>
      <c r="F26" s="378"/>
      <c r="G26" s="378"/>
      <c r="H26" s="378"/>
      <c r="I26" s="378"/>
      <c r="J26" s="378"/>
      <c r="K26" s="378"/>
      <c r="L26" s="284"/>
    </row>
    <row r="27" spans="2:13" x14ac:dyDescent="0.25">
      <c r="B27" s="379" t="s">
        <v>975</v>
      </c>
      <c r="C27" s="380"/>
      <c r="D27" s="312">
        <f t="shared" ref="D27:I27" si="0">(1+(D13+D16))*(1+D15)*(1+D14)-1</f>
        <v>0.16970381479249985</v>
      </c>
      <c r="E27" s="312">
        <f t="shared" si="0"/>
        <v>0.16970381479249985</v>
      </c>
      <c r="F27" s="312">
        <f t="shared" si="0"/>
        <v>0.16970381479249985</v>
      </c>
      <c r="G27" s="312">
        <f t="shared" si="0"/>
        <v>0.16970381479249985</v>
      </c>
      <c r="H27" s="312">
        <f t="shared" si="0"/>
        <v>0.10942712156077983</v>
      </c>
      <c r="I27" s="381">
        <f t="shared" si="0"/>
        <v>0.13368649562504031</v>
      </c>
      <c r="J27" s="382"/>
      <c r="K27" s="383"/>
      <c r="L27" s="284"/>
    </row>
    <row r="28" spans="2:13" x14ac:dyDescent="0.25">
      <c r="B28" s="379" t="s">
        <v>976</v>
      </c>
      <c r="C28" s="380"/>
      <c r="D28" s="312">
        <f t="shared" ref="D28:I28" si="1">(1-(D19+D23))</f>
        <v>0.90849999999999997</v>
      </c>
      <c r="E28" s="312">
        <f t="shared" si="1"/>
        <v>0.90349999999999997</v>
      </c>
      <c r="F28" s="312">
        <f t="shared" si="1"/>
        <v>0.89849999999999997</v>
      </c>
      <c r="G28" s="312">
        <f t="shared" si="1"/>
        <v>0.89349999999999996</v>
      </c>
      <c r="H28" s="312">
        <f t="shared" si="1"/>
        <v>0.91849999999999998</v>
      </c>
      <c r="I28" s="381">
        <f t="shared" si="1"/>
        <v>0.89349999999999996</v>
      </c>
      <c r="J28" s="382"/>
      <c r="K28" s="384"/>
      <c r="L28" s="284"/>
    </row>
    <row r="29" spans="2:13" x14ac:dyDescent="0.25">
      <c r="B29" s="386" t="s">
        <v>977</v>
      </c>
      <c r="C29" s="365"/>
      <c r="D29" s="388">
        <f t="shared" ref="D29:I29" si="2">(1+D27)/D28-1</f>
        <v>0.28751107847275725</v>
      </c>
      <c r="E29" s="388">
        <f t="shared" si="2"/>
        <v>0.2946362089568344</v>
      </c>
      <c r="F29" s="388">
        <f t="shared" si="2"/>
        <v>0.30184063972454078</v>
      </c>
      <c r="G29" s="390">
        <f t="shared" si="2"/>
        <v>0.3091257020621152</v>
      </c>
      <c r="H29" s="388">
        <f t="shared" si="2"/>
        <v>0.20786839582011951</v>
      </c>
      <c r="I29" s="364">
        <f t="shared" si="2"/>
        <v>0.26881532806383923</v>
      </c>
      <c r="J29" s="365"/>
      <c r="K29" s="384"/>
      <c r="L29" s="284"/>
    </row>
    <row r="30" spans="2:13" x14ac:dyDescent="0.25">
      <c r="B30" s="387"/>
      <c r="C30" s="367"/>
      <c r="D30" s="389"/>
      <c r="E30" s="389"/>
      <c r="F30" s="389"/>
      <c r="G30" s="391"/>
      <c r="H30" s="389"/>
      <c r="I30" s="366"/>
      <c r="J30" s="367"/>
      <c r="K30" s="385"/>
      <c r="L30" s="284"/>
    </row>
    <row r="31" spans="2:13" x14ac:dyDescent="0.25">
      <c r="B31" s="394" t="s">
        <v>978</v>
      </c>
      <c r="C31" s="395"/>
      <c r="D31" s="395"/>
      <c r="E31" s="395"/>
      <c r="F31" s="395"/>
      <c r="G31" s="395"/>
      <c r="H31" s="395"/>
      <c r="I31" s="395"/>
      <c r="J31" s="395"/>
      <c r="K31" s="396"/>
      <c r="L31" s="284"/>
    </row>
    <row r="32" spans="2:13" ht="144" customHeight="1" x14ac:dyDescent="0.25">
      <c r="B32" s="397" t="s">
        <v>1374</v>
      </c>
      <c r="C32" s="398"/>
      <c r="D32" s="398"/>
      <c r="E32" s="398"/>
      <c r="F32" s="398"/>
      <c r="G32" s="398"/>
      <c r="H32" s="398"/>
      <c r="I32" s="398"/>
      <c r="J32" s="398"/>
      <c r="K32" s="399"/>
      <c r="L32" s="284"/>
    </row>
    <row r="33" spans="2:12" ht="14.4" x14ac:dyDescent="0.3">
      <c r="B33" s="285" t="s">
        <v>979</v>
      </c>
      <c r="C33" s="286"/>
      <c r="D33" s="286"/>
      <c r="E33" s="286"/>
      <c r="F33" s="286"/>
      <c r="G33" s="286"/>
      <c r="H33" s="286"/>
      <c r="L33" s="287"/>
    </row>
    <row r="34" spans="2:12" x14ac:dyDescent="0.25">
      <c r="B34" s="288"/>
      <c r="L34" s="287"/>
    </row>
    <row r="35" spans="2:12" x14ac:dyDescent="0.25">
      <c r="B35" s="288"/>
      <c r="L35" s="287"/>
    </row>
    <row r="36" spans="2:12" x14ac:dyDescent="0.25">
      <c r="B36" s="288"/>
      <c r="L36" s="287"/>
    </row>
    <row r="37" spans="2:12" x14ac:dyDescent="0.25">
      <c r="B37" s="288"/>
      <c r="D37" s="313"/>
      <c r="E37" s="313"/>
      <c r="F37" s="313"/>
      <c r="G37" s="313"/>
      <c r="H37" s="313"/>
      <c r="I37" s="313"/>
      <c r="J37" s="313"/>
      <c r="L37" s="287"/>
    </row>
    <row r="38" spans="2:12" x14ac:dyDescent="0.25">
      <c r="B38" s="288"/>
      <c r="D38" s="392" t="s">
        <v>1265</v>
      </c>
      <c r="E38" s="392"/>
      <c r="F38" s="392"/>
      <c r="G38" s="392"/>
      <c r="H38" s="392"/>
      <c r="I38" s="392"/>
      <c r="J38" s="392"/>
      <c r="L38" s="287"/>
    </row>
    <row r="39" spans="2:12" x14ac:dyDescent="0.25">
      <c r="B39" s="288"/>
      <c r="D39" s="393" t="s">
        <v>1266</v>
      </c>
      <c r="E39" s="393"/>
      <c r="F39" s="393"/>
      <c r="G39" s="393"/>
      <c r="H39" s="393"/>
      <c r="I39" s="393"/>
      <c r="J39" s="393"/>
      <c r="L39" s="287"/>
    </row>
    <row r="40" spans="2:12" x14ac:dyDescent="0.25">
      <c r="B40" s="288"/>
      <c r="L40" s="287"/>
    </row>
    <row r="41" spans="2:12" x14ac:dyDescent="0.25">
      <c r="B41" s="288"/>
      <c r="L41" s="287"/>
    </row>
    <row r="42" spans="2:12" x14ac:dyDescent="0.25">
      <c r="B42" s="288"/>
      <c r="D42" s="313"/>
      <c r="E42" s="313"/>
      <c r="F42" s="313"/>
      <c r="G42" s="313"/>
      <c r="H42" s="313"/>
      <c r="I42" s="313"/>
      <c r="J42" s="313"/>
      <c r="L42" s="287"/>
    </row>
    <row r="43" spans="2:12" x14ac:dyDescent="0.25">
      <c r="B43" s="288"/>
      <c r="D43" s="392" t="s">
        <v>1267</v>
      </c>
      <c r="E43" s="392"/>
      <c r="F43" s="392"/>
      <c r="G43" s="392"/>
      <c r="H43" s="392"/>
      <c r="I43" s="392"/>
      <c r="J43" s="392"/>
      <c r="L43" s="287"/>
    </row>
    <row r="44" spans="2:12" x14ac:dyDescent="0.25">
      <c r="B44" s="288"/>
      <c r="D44" s="393" t="s">
        <v>1268</v>
      </c>
      <c r="E44" s="393"/>
      <c r="F44" s="393"/>
      <c r="G44" s="393"/>
      <c r="H44" s="393"/>
      <c r="I44" s="393"/>
      <c r="J44" s="393"/>
      <c r="L44" s="287"/>
    </row>
    <row r="45" spans="2:12" ht="14.4" thickBot="1" x14ac:dyDescent="0.3">
      <c r="B45" s="289"/>
      <c r="C45" s="290"/>
      <c r="D45" s="290"/>
      <c r="E45" s="290"/>
      <c r="F45" s="290"/>
      <c r="G45" s="290"/>
      <c r="H45" s="290"/>
      <c r="I45" s="290"/>
      <c r="J45" s="290"/>
      <c r="K45" s="290"/>
      <c r="L45" s="291"/>
    </row>
  </sheetData>
  <mergeCells count="50">
    <mergeCell ref="D38:J38"/>
    <mergeCell ref="D39:J39"/>
    <mergeCell ref="D43:J43"/>
    <mergeCell ref="D44:J44"/>
    <mergeCell ref="B31:K31"/>
    <mergeCell ref="B32:K32"/>
    <mergeCell ref="I29:J30"/>
    <mergeCell ref="B24:K24"/>
    <mergeCell ref="B25:C26"/>
    <mergeCell ref="D25:K25"/>
    <mergeCell ref="D26:K26"/>
    <mergeCell ref="B27:C27"/>
    <mergeCell ref="I27:J27"/>
    <mergeCell ref="K27:K30"/>
    <mergeCell ref="B28:C28"/>
    <mergeCell ref="I28:J28"/>
    <mergeCell ref="B29:C30"/>
    <mergeCell ref="D29:D30"/>
    <mergeCell ref="E29:E30"/>
    <mergeCell ref="F29:F30"/>
    <mergeCell ref="G29:G30"/>
    <mergeCell ref="H29:H30"/>
    <mergeCell ref="I23:J23"/>
    <mergeCell ref="I12:J12"/>
    <mergeCell ref="I13:J13"/>
    <mergeCell ref="I14:J14"/>
    <mergeCell ref="I15:J15"/>
    <mergeCell ref="I16:J16"/>
    <mergeCell ref="I17:J17"/>
    <mergeCell ref="I18:J18"/>
    <mergeCell ref="I19:J19"/>
    <mergeCell ref="I20:J20"/>
    <mergeCell ref="I21:J21"/>
    <mergeCell ref="I22:J22"/>
    <mergeCell ref="B8:L8"/>
    <mergeCell ref="B9:B11"/>
    <mergeCell ref="C9:C11"/>
    <mergeCell ref="D9:J9"/>
    <mergeCell ref="K9:K11"/>
    <mergeCell ref="L9:L11"/>
    <mergeCell ref="D10:G10"/>
    <mergeCell ref="H10:J10"/>
    <mergeCell ref="I11:J11"/>
    <mergeCell ref="B6:L7"/>
    <mergeCell ref="B2:L2"/>
    <mergeCell ref="K4:L4"/>
    <mergeCell ref="B5:L5"/>
    <mergeCell ref="C4:I4"/>
    <mergeCell ref="C3:I3"/>
    <mergeCell ref="J3:L3"/>
  </mergeCells>
  <pageMargins left="0.25" right="0.25" top="0.75" bottom="0.75" header="0.3" footer="0.3"/>
  <pageSetup paperSize="9" scale="77"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7"/>
  <sheetViews>
    <sheetView view="pageBreakPreview" topLeftCell="A119" zoomScale="85" zoomScaleNormal="70" zoomScaleSheetLayoutView="85" workbookViewId="0">
      <selection activeCell="E122" sqref="E122"/>
    </sheetView>
  </sheetViews>
  <sheetFormatPr defaultColWidth="9" defaultRowHeight="13.8" x14ac:dyDescent="0.25"/>
  <cols>
    <col min="1" max="1" width="7.5" style="2" customWidth="1"/>
    <col min="2" max="2" width="11.5" style="2" customWidth="1"/>
    <col min="3" max="3" width="9" style="2"/>
    <col min="4" max="4" width="9.69921875" style="2" customWidth="1"/>
    <col min="5" max="5" width="69.09765625" style="2" customWidth="1"/>
    <col min="6" max="6" width="11.59765625" style="2" customWidth="1"/>
    <col min="7" max="7" width="11.8984375" style="2" customWidth="1"/>
    <col min="8" max="8" width="17.8984375" style="2" customWidth="1"/>
    <col min="9" max="10" width="12" style="2" bestFit="1" customWidth="1"/>
    <col min="11" max="11" width="14" style="2" bestFit="1" customWidth="1"/>
    <col min="12" max="16384" width="9" style="2"/>
  </cols>
  <sheetData>
    <row r="1" spans="2:11" x14ac:dyDescent="0.25">
      <c r="B1" s="458" t="s">
        <v>1269</v>
      </c>
      <c r="C1" s="459"/>
      <c r="D1" s="459"/>
      <c r="E1" s="459"/>
      <c r="F1" s="459"/>
      <c r="G1" s="459"/>
      <c r="H1" s="459"/>
      <c r="I1" s="459"/>
      <c r="J1" s="459"/>
      <c r="K1" s="460"/>
    </row>
    <row r="2" spans="2:11" ht="14.4" thickBot="1" x14ac:dyDescent="0.3">
      <c r="B2" s="461"/>
      <c r="C2" s="462"/>
      <c r="D2" s="462"/>
      <c r="E2" s="462"/>
      <c r="F2" s="462"/>
      <c r="G2" s="462"/>
      <c r="H2" s="462"/>
      <c r="I2" s="462"/>
      <c r="J2" s="462"/>
      <c r="K2" s="463"/>
    </row>
    <row r="3" spans="2:11" x14ac:dyDescent="0.25">
      <c r="B3" s="135"/>
      <c r="C3" s="136"/>
      <c r="D3" s="136"/>
      <c r="E3" s="136"/>
      <c r="F3" s="136"/>
      <c r="G3" s="136"/>
      <c r="H3" s="136"/>
      <c r="I3" s="136"/>
      <c r="J3" s="136"/>
      <c r="K3" s="137"/>
    </row>
    <row r="4" spans="2:11" x14ac:dyDescent="0.25">
      <c r="B4" s="138" t="s">
        <v>520</v>
      </c>
      <c r="C4" s="139" t="s">
        <v>9</v>
      </c>
      <c r="D4" s="140" t="s">
        <v>10</v>
      </c>
      <c r="E4" s="140" t="s">
        <v>11</v>
      </c>
      <c r="F4" s="413" t="s">
        <v>984</v>
      </c>
      <c r="G4" s="413"/>
      <c r="H4" s="141" t="s">
        <v>12</v>
      </c>
      <c r="I4" s="139" t="s">
        <v>13</v>
      </c>
      <c r="J4" s="139" t="s">
        <v>14</v>
      </c>
      <c r="K4" s="142" t="s">
        <v>16</v>
      </c>
    </row>
    <row r="5" spans="2:11" ht="41.4" x14ac:dyDescent="0.25">
      <c r="B5" s="143" t="s">
        <v>985</v>
      </c>
      <c r="C5" s="144" t="s">
        <v>521</v>
      </c>
      <c r="D5" s="145" t="s">
        <v>22</v>
      </c>
      <c r="E5" s="269" t="s">
        <v>522</v>
      </c>
      <c r="F5" s="414" t="s">
        <v>1067</v>
      </c>
      <c r="G5" s="414"/>
      <c r="H5" s="146" t="s">
        <v>44</v>
      </c>
      <c r="I5" s="147">
        <v>1</v>
      </c>
      <c r="J5" s="148"/>
      <c r="K5" s="149">
        <f>SUM(K6:K6)</f>
        <v>7.5</v>
      </c>
    </row>
    <row r="6" spans="2:11" ht="41.4" x14ac:dyDescent="0.25">
      <c r="B6" s="150" t="s">
        <v>998</v>
      </c>
      <c r="C6" s="151" t="s">
        <v>521</v>
      </c>
      <c r="D6" s="152" t="s">
        <v>305</v>
      </c>
      <c r="E6" s="152" t="s">
        <v>522</v>
      </c>
      <c r="F6" s="415" t="s">
        <v>1001</v>
      </c>
      <c r="G6" s="415"/>
      <c r="H6" s="153" t="s">
        <v>44</v>
      </c>
      <c r="I6" s="154">
        <v>1</v>
      </c>
      <c r="J6" s="155"/>
      <c r="K6" s="156">
        <f>I8</f>
        <v>7.5</v>
      </c>
    </row>
    <row r="7" spans="2:11" x14ac:dyDescent="0.25">
      <c r="B7" s="419" t="s">
        <v>1261</v>
      </c>
      <c r="C7" s="420"/>
      <c r="D7" s="420"/>
      <c r="E7" s="157" t="s">
        <v>1262</v>
      </c>
      <c r="F7" s="420" t="s">
        <v>1263</v>
      </c>
      <c r="G7" s="420"/>
      <c r="H7" s="420"/>
      <c r="I7" s="421" t="s">
        <v>1259</v>
      </c>
      <c r="J7" s="422"/>
      <c r="K7" s="423"/>
    </row>
    <row r="8" spans="2:11" x14ac:dyDescent="0.25">
      <c r="B8" s="428" t="s">
        <v>1239</v>
      </c>
      <c r="C8" s="429"/>
      <c r="D8" s="429"/>
      <c r="E8" s="159" t="s">
        <v>1238</v>
      </c>
      <c r="F8" s="438">
        <v>45083</v>
      </c>
      <c r="G8" s="429"/>
      <c r="H8" s="429"/>
      <c r="I8" s="436">
        <v>7.5</v>
      </c>
      <c r="J8" s="436"/>
      <c r="K8" s="437"/>
    </row>
    <row r="9" spans="2:11" ht="14.4" thickBot="1" x14ac:dyDescent="0.3">
      <c r="B9" s="160"/>
      <c r="C9" s="161"/>
      <c r="D9" s="161"/>
      <c r="E9" s="162"/>
      <c r="F9" s="163"/>
      <c r="G9" s="161"/>
      <c r="H9" s="161"/>
      <c r="I9" s="164"/>
      <c r="J9" s="164"/>
      <c r="K9" s="165"/>
    </row>
    <row r="10" spans="2:11" ht="14.4" thickTop="1" x14ac:dyDescent="0.25">
      <c r="B10" s="166"/>
      <c r="C10" s="167"/>
      <c r="D10" s="167"/>
      <c r="E10" s="167"/>
      <c r="F10" s="167"/>
      <c r="G10" s="167"/>
      <c r="H10" s="167"/>
      <c r="I10" s="167"/>
      <c r="J10" s="167"/>
      <c r="K10" s="168"/>
    </row>
    <row r="11" spans="2:11" x14ac:dyDescent="0.25">
      <c r="B11" s="138" t="s">
        <v>692</v>
      </c>
      <c r="C11" s="139" t="s">
        <v>9</v>
      </c>
      <c r="D11" s="140" t="s">
        <v>10</v>
      </c>
      <c r="E11" s="140" t="s">
        <v>11</v>
      </c>
      <c r="F11" s="413" t="s">
        <v>984</v>
      </c>
      <c r="G11" s="413"/>
      <c r="H11" s="141" t="s">
        <v>12</v>
      </c>
      <c r="I11" s="139" t="s">
        <v>13</v>
      </c>
      <c r="J11" s="139" t="s">
        <v>14</v>
      </c>
      <c r="K11" s="142" t="s">
        <v>16</v>
      </c>
    </row>
    <row r="12" spans="2:11" ht="27.6" x14ac:dyDescent="0.25">
      <c r="B12" s="143" t="s">
        <v>985</v>
      </c>
      <c r="C12" s="144" t="s">
        <v>693</v>
      </c>
      <c r="D12" s="145" t="s">
        <v>22</v>
      </c>
      <c r="E12" s="269" t="s">
        <v>694</v>
      </c>
      <c r="F12" s="414" t="s">
        <v>986</v>
      </c>
      <c r="G12" s="414"/>
      <c r="H12" s="146" t="s">
        <v>44</v>
      </c>
      <c r="I12" s="147">
        <v>1</v>
      </c>
      <c r="J12" s="148"/>
      <c r="K12" s="149">
        <f>SUM(K13:K13)</f>
        <v>785.17</v>
      </c>
    </row>
    <row r="13" spans="2:11" ht="27.6" x14ac:dyDescent="0.25">
      <c r="B13" s="150" t="s">
        <v>998</v>
      </c>
      <c r="C13" s="151" t="s">
        <v>1133</v>
      </c>
      <c r="D13" s="152" t="s">
        <v>305</v>
      </c>
      <c r="E13" s="152" t="s">
        <v>1350</v>
      </c>
      <c r="F13" s="415" t="s">
        <v>1013</v>
      </c>
      <c r="G13" s="415"/>
      <c r="H13" s="153" t="s">
        <v>44</v>
      </c>
      <c r="I13" s="154">
        <v>1</v>
      </c>
      <c r="J13" s="155"/>
      <c r="K13" s="156">
        <f>ROUND((I15+I16+I17)/3,2)</f>
        <v>785.17</v>
      </c>
    </row>
    <row r="14" spans="2:11" x14ac:dyDescent="0.25">
      <c r="B14" s="419" t="s">
        <v>1261</v>
      </c>
      <c r="C14" s="420"/>
      <c r="D14" s="420"/>
      <c r="E14" s="157" t="s">
        <v>1262</v>
      </c>
      <c r="F14" s="420" t="s">
        <v>1263</v>
      </c>
      <c r="G14" s="420"/>
      <c r="H14" s="420"/>
      <c r="I14" s="421" t="s">
        <v>1259</v>
      </c>
      <c r="J14" s="422"/>
      <c r="K14" s="423"/>
    </row>
    <row r="15" spans="2:11" ht="69" x14ac:dyDescent="0.25">
      <c r="B15" s="428" t="s">
        <v>1201</v>
      </c>
      <c r="C15" s="429"/>
      <c r="D15" s="429"/>
      <c r="E15" s="169" t="s">
        <v>1202</v>
      </c>
      <c r="F15" s="429" t="s">
        <v>1203</v>
      </c>
      <c r="G15" s="429"/>
      <c r="H15" s="429"/>
      <c r="I15" s="436">
        <v>739</v>
      </c>
      <c r="J15" s="436"/>
      <c r="K15" s="437"/>
    </row>
    <row r="16" spans="2:11" ht="55.2" x14ac:dyDescent="0.25">
      <c r="B16" s="428" t="s">
        <v>1205</v>
      </c>
      <c r="C16" s="429"/>
      <c r="D16" s="429"/>
      <c r="E16" s="169" t="s">
        <v>1204</v>
      </c>
      <c r="F16" s="439" t="s">
        <v>1206</v>
      </c>
      <c r="G16" s="440"/>
      <c r="H16" s="441"/>
      <c r="I16" s="436">
        <v>877.5</v>
      </c>
      <c r="J16" s="436"/>
      <c r="K16" s="437"/>
    </row>
    <row r="17" spans="2:11" ht="27.6" x14ac:dyDescent="0.25">
      <c r="B17" s="428" t="s">
        <v>1208</v>
      </c>
      <c r="C17" s="429"/>
      <c r="D17" s="429"/>
      <c r="E17" s="169" t="s">
        <v>1207</v>
      </c>
      <c r="F17" s="439" t="s">
        <v>1209</v>
      </c>
      <c r="G17" s="440"/>
      <c r="H17" s="441"/>
      <c r="I17" s="436">
        <v>739</v>
      </c>
      <c r="J17" s="436"/>
      <c r="K17" s="437"/>
    </row>
    <row r="18" spans="2:11" ht="14.4" thickBot="1" x14ac:dyDescent="0.3">
      <c r="B18" s="160"/>
      <c r="C18" s="161"/>
      <c r="D18" s="161"/>
      <c r="E18" s="170"/>
      <c r="F18" s="161"/>
      <c r="G18" s="161"/>
      <c r="H18" s="161"/>
      <c r="I18" s="164"/>
      <c r="J18" s="164"/>
      <c r="K18" s="165"/>
    </row>
    <row r="19" spans="2:11" ht="14.4" thickTop="1" x14ac:dyDescent="0.25">
      <c r="B19" s="166"/>
      <c r="C19" s="167"/>
      <c r="D19" s="167"/>
      <c r="E19" s="167"/>
      <c r="F19" s="167"/>
      <c r="G19" s="167"/>
      <c r="H19" s="167"/>
      <c r="I19" s="167"/>
      <c r="J19" s="167"/>
      <c r="K19" s="168"/>
    </row>
    <row r="20" spans="2:11" x14ac:dyDescent="0.25">
      <c r="B20" s="138" t="s">
        <v>760</v>
      </c>
      <c r="C20" s="139" t="s">
        <v>9</v>
      </c>
      <c r="D20" s="140" t="s">
        <v>10</v>
      </c>
      <c r="E20" s="140" t="s">
        <v>11</v>
      </c>
      <c r="F20" s="413" t="s">
        <v>984</v>
      </c>
      <c r="G20" s="413"/>
      <c r="H20" s="141" t="s">
        <v>12</v>
      </c>
      <c r="I20" s="139" t="s">
        <v>13</v>
      </c>
      <c r="J20" s="139" t="s">
        <v>14</v>
      </c>
      <c r="K20" s="142" t="s">
        <v>16</v>
      </c>
    </row>
    <row r="21" spans="2:11" ht="27.6" x14ac:dyDescent="0.25">
      <c r="B21" s="143" t="s">
        <v>985</v>
      </c>
      <c r="C21" s="144" t="s">
        <v>761</v>
      </c>
      <c r="D21" s="145" t="s">
        <v>22</v>
      </c>
      <c r="E21" s="269" t="s">
        <v>762</v>
      </c>
      <c r="F21" s="414" t="s">
        <v>986</v>
      </c>
      <c r="G21" s="414"/>
      <c r="H21" s="146" t="s">
        <v>44</v>
      </c>
      <c r="I21" s="147">
        <v>1</v>
      </c>
      <c r="J21" s="148"/>
      <c r="K21" s="149">
        <f>SUM(K22:K22)</f>
        <v>1491.5</v>
      </c>
    </row>
    <row r="22" spans="2:11" ht="27.6" x14ac:dyDescent="0.25">
      <c r="B22" s="150" t="s">
        <v>998</v>
      </c>
      <c r="C22" s="151" t="s">
        <v>1155</v>
      </c>
      <c r="D22" s="152" t="s">
        <v>305</v>
      </c>
      <c r="E22" s="152" t="s">
        <v>762</v>
      </c>
      <c r="F22" s="415" t="s">
        <v>1001</v>
      </c>
      <c r="G22" s="415"/>
      <c r="H22" s="153" t="s">
        <v>44</v>
      </c>
      <c r="I22" s="154">
        <v>1</v>
      </c>
      <c r="J22" s="155"/>
      <c r="K22" s="156">
        <f>ROUND((I24+I25+I26)/3,2)</f>
        <v>1491.5</v>
      </c>
    </row>
    <row r="23" spans="2:11" x14ac:dyDescent="0.25">
      <c r="B23" s="419" t="s">
        <v>1261</v>
      </c>
      <c r="C23" s="420"/>
      <c r="D23" s="420"/>
      <c r="E23" s="157" t="s">
        <v>1262</v>
      </c>
      <c r="F23" s="420" t="s">
        <v>1263</v>
      </c>
      <c r="G23" s="420"/>
      <c r="H23" s="420"/>
      <c r="I23" s="421" t="s">
        <v>1259</v>
      </c>
      <c r="J23" s="422"/>
      <c r="K23" s="423"/>
    </row>
    <row r="24" spans="2:11" ht="41.4" x14ac:dyDescent="0.25">
      <c r="B24" s="428" t="s">
        <v>1210</v>
      </c>
      <c r="C24" s="429"/>
      <c r="D24" s="429"/>
      <c r="E24" s="169" t="s">
        <v>1211</v>
      </c>
      <c r="F24" s="429" t="s">
        <v>1212</v>
      </c>
      <c r="G24" s="429"/>
      <c r="H24" s="429"/>
      <c r="I24" s="436">
        <v>1431</v>
      </c>
      <c r="J24" s="436"/>
      <c r="K24" s="437"/>
    </row>
    <row r="25" spans="2:11" ht="55.2" x14ac:dyDescent="0.25">
      <c r="B25" s="428" t="s">
        <v>1213</v>
      </c>
      <c r="C25" s="429"/>
      <c r="D25" s="429"/>
      <c r="E25" s="169" t="s">
        <v>1214</v>
      </c>
      <c r="F25" s="429" t="s">
        <v>1212</v>
      </c>
      <c r="G25" s="429"/>
      <c r="H25" s="429"/>
      <c r="I25" s="436">
        <v>1503.5</v>
      </c>
      <c r="J25" s="436"/>
      <c r="K25" s="437"/>
    </row>
    <row r="26" spans="2:11" ht="41.4" x14ac:dyDescent="0.25">
      <c r="B26" s="428" t="s">
        <v>1215</v>
      </c>
      <c r="C26" s="429"/>
      <c r="D26" s="429"/>
      <c r="E26" s="169" t="s">
        <v>1216</v>
      </c>
      <c r="F26" s="429" t="s">
        <v>1212</v>
      </c>
      <c r="G26" s="429"/>
      <c r="H26" s="429"/>
      <c r="I26" s="436">
        <v>1539.99</v>
      </c>
      <c r="J26" s="436"/>
      <c r="K26" s="437"/>
    </row>
    <row r="27" spans="2:11" ht="14.4" thickBot="1" x14ac:dyDescent="0.3">
      <c r="B27" s="160"/>
      <c r="C27" s="161"/>
      <c r="D27" s="161"/>
      <c r="E27" s="170"/>
      <c r="F27" s="161"/>
      <c r="G27" s="161"/>
      <c r="H27" s="161"/>
      <c r="I27" s="164"/>
      <c r="J27" s="164"/>
      <c r="K27" s="165"/>
    </row>
    <row r="28" spans="2:11" ht="14.4" thickTop="1" x14ac:dyDescent="0.25">
      <c r="B28" s="166"/>
      <c r="C28" s="167"/>
      <c r="D28" s="167"/>
      <c r="E28" s="167"/>
      <c r="F28" s="167"/>
      <c r="G28" s="167"/>
      <c r="H28" s="167"/>
      <c r="I28" s="167"/>
      <c r="J28" s="167"/>
      <c r="K28" s="168"/>
    </row>
    <row r="29" spans="2:11" x14ac:dyDescent="0.25">
      <c r="B29" s="138" t="s">
        <v>763</v>
      </c>
      <c r="C29" s="139" t="s">
        <v>9</v>
      </c>
      <c r="D29" s="140" t="s">
        <v>10</v>
      </c>
      <c r="E29" s="140" t="s">
        <v>11</v>
      </c>
      <c r="F29" s="413" t="s">
        <v>984</v>
      </c>
      <c r="G29" s="413"/>
      <c r="H29" s="141" t="s">
        <v>12</v>
      </c>
      <c r="I29" s="139" t="s">
        <v>13</v>
      </c>
      <c r="J29" s="139" t="s">
        <v>14</v>
      </c>
      <c r="K29" s="142" t="s">
        <v>16</v>
      </c>
    </row>
    <row r="30" spans="2:11" ht="27.6" x14ac:dyDescent="0.25">
      <c r="B30" s="143" t="s">
        <v>985</v>
      </c>
      <c r="C30" s="144" t="s">
        <v>764</v>
      </c>
      <c r="D30" s="145" t="s">
        <v>22</v>
      </c>
      <c r="E30" s="269" t="s">
        <v>765</v>
      </c>
      <c r="F30" s="414" t="s">
        <v>986</v>
      </c>
      <c r="G30" s="414"/>
      <c r="H30" s="146" t="s">
        <v>44</v>
      </c>
      <c r="I30" s="147">
        <v>1</v>
      </c>
      <c r="J30" s="148"/>
      <c r="K30" s="149">
        <f>SUM(K31:K31)</f>
        <v>126.77</v>
      </c>
    </row>
    <row r="31" spans="2:11" ht="27.6" x14ac:dyDescent="0.25">
      <c r="B31" s="150" t="s">
        <v>998</v>
      </c>
      <c r="C31" s="151" t="s">
        <v>1156</v>
      </c>
      <c r="D31" s="152" t="s">
        <v>305</v>
      </c>
      <c r="E31" s="152" t="s">
        <v>1157</v>
      </c>
      <c r="F31" s="415" t="s">
        <v>1001</v>
      </c>
      <c r="G31" s="415"/>
      <c r="H31" s="153" t="s">
        <v>44</v>
      </c>
      <c r="I31" s="154">
        <v>1</v>
      </c>
      <c r="J31" s="155"/>
      <c r="K31" s="156">
        <f>ROUND((I33+I34+I35)/3,2)</f>
        <v>126.77</v>
      </c>
    </row>
    <row r="32" spans="2:11" x14ac:dyDescent="0.25">
      <c r="B32" s="419" t="s">
        <v>1261</v>
      </c>
      <c r="C32" s="420"/>
      <c r="D32" s="420"/>
      <c r="E32" s="157" t="s">
        <v>1262</v>
      </c>
      <c r="F32" s="420" t="s">
        <v>1263</v>
      </c>
      <c r="G32" s="420"/>
      <c r="H32" s="420"/>
      <c r="I32" s="421" t="s">
        <v>1259</v>
      </c>
      <c r="J32" s="422"/>
      <c r="K32" s="423"/>
    </row>
    <row r="33" spans="2:11" ht="55.2" x14ac:dyDescent="0.25">
      <c r="B33" s="428" t="s">
        <v>1213</v>
      </c>
      <c r="C33" s="429"/>
      <c r="D33" s="429"/>
      <c r="E33" s="169" t="s">
        <v>1217</v>
      </c>
      <c r="F33" s="429" t="s">
        <v>1218</v>
      </c>
      <c r="G33" s="429"/>
      <c r="H33" s="429"/>
      <c r="I33" s="436">
        <v>160.69999999999999</v>
      </c>
      <c r="J33" s="436"/>
      <c r="K33" s="437"/>
    </row>
    <row r="34" spans="2:11" ht="69" x14ac:dyDescent="0.25">
      <c r="B34" s="428" t="s">
        <v>1208</v>
      </c>
      <c r="C34" s="429"/>
      <c r="D34" s="429"/>
      <c r="E34" s="169" t="s">
        <v>1219</v>
      </c>
      <c r="F34" s="429" t="s">
        <v>1218</v>
      </c>
      <c r="G34" s="429"/>
      <c r="H34" s="429"/>
      <c r="I34" s="436">
        <v>107</v>
      </c>
      <c r="J34" s="436"/>
      <c r="K34" s="437"/>
    </row>
    <row r="35" spans="2:11" ht="27.6" x14ac:dyDescent="0.25">
      <c r="B35" s="428" t="s">
        <v>1200</v>
      </c>
      <c r="C35" s="429"/>
      <c r="D35" s="429"/>
      <c r="E35" s="169" t="s">
        <v>1220</v>
      </c>
      <c r="F35" s="429" t="s">
        <v>1218</v>
      </c>
      <c r="G35" s="429"/>
      <c r="H35" s="429"/>
      <c r="I35" s="436">
        <v>112.61</v>
      </c>
      <c r="J35" s="436"/>
      <c r="K35" s="437"/>
    </row>
    <row r="36" spans="2:11" ht="14.4" thickBot="1" x14ac:dyDescent="0.3">
      <c r="B36" s="160"/>
      <c r="C36" s="161"/>
      <c r="D36" s="161"/>
      <c r="E36" s="171"/>
      <c r="F36" s="161"/>
      <c r="G36" s="161"/>
      <c r="H36" s="161"/>
      <c r="I36" s="164"/>
      <c r="J36" s="164"/>
      <c r="K36" s="165"/>
    </row>
    <row r="37" spans="2:11" ht="14.4" thickTop="1" x14ac:dyDescent="0.25">
      <c r="B37" s="166"/>
      <c r="C37" s="167"/>
      <c r="D37" s="167"/>
      <c r="E37" s="167"/>
      <c r="F37" s="167"/>
      <c r="G37" s="167"/>
      <c r="H37" s="167"/>
      <c r="I37" s="167"/>
      <c r="J37" s="167"/>
      <c r="K37" s="168"/>
    </row>
    <row r="38" spans="2:11" x14ac:dyDescent="0.25">
      <c r="B38" s="138" t="s">
        <v>766</v>
      </c>
      <c r="C38" s="139" t="s">
        <v>9</v>
      </c>
      <c r="D38" s="140" t="s">
        <v>10</v>
      </c>
      <c r="E38" s="140" t="s">
        <v>11</v>
      </c>
      <c r="F38" s="413" t="s">
        <v>984</v>
      </c>
      <c r="G38" s="413"/>
      <c r="H38" s="141" t="s">
        <v>12</v>
      </c>
      <c r="I38" s="139" t="s">
        <v>13</v>
      </c>
      <c r="J38" s="139" t="s">
        <v>14</v>
      </c>
      <c r="K38" s="142" t="s">
        <v>16</v>
      </c>
    </row>
    <row r="39" spans="2:11" ht="27.6" x14ac:dyDescent="0.25">
      <c r="B39" s="143" t="s">
        <v>985</v>
      </c>
      <c r="C39" s="144" t="s">
        <v>767</v>
      </c>
      <c r="D39" s="145" t="s">
        <v>22</v>
      </c>
      <c r="E39" s="269" t="s">
        <v>768</v>
      </c>
      <c r="F39" s="414" t="s">
        <v>986</v>
      </c>
      <c r="G39" s="414"/>
      <c r="H39" s="146" t="s">
        <v>44</v>
      </c>
      <c r="I39" s="147">
        <v>1</v>
      </c>
      <c r="J39" s="148"/>
      <c r="K39" s="149">
        <f>SUM(K40:K40)</f>
        <v>198.34</v>
      </c>
    </row>
    <row r="40" spans="2:11" ht="27.6" x14ac:dyDescent="0.25">
      <c r="B40" s="150" t="s">
        <v>998</v>
      </c>
      <c r="C40" s="151" t="s">
        <v>1158</v>
      </c>
      <c r="D40" s="152" t="s">
        <v>305</v>
      </c>
      <c r="E40" s="152" t="s">
        <v>1159</v>
      </c>
      <c r="F40" s="415" t="s">
        <v>1001</v>
      </c>
      <c r="G40" s="415"/>
      <c r="H40" s="153" t="s">
        <v>44</v>
      </c>
      <c r="I40" s="154">
        <v>1</v>
      </c>
      <c r="J40" s="155"/>
      <c r="K40" s="156">
        <f>ROUND((I42+I43+I44)/3,2)</f>
        <v>198.34</v>
      </c>
    </row>
    <row r="41" spans="2:11" x14ac:dyDescent="0.25">
      <c r="B41" s="419" t="s">
        <v>1261</v>
      </c>
      <c r="C41" s="420"/>
      <c r="D41" s="420"/>
      <c r="E41" s="157" t="s">
        <v>1262</v>
      </c>
      <c r="F41" s="420" t="s">
        <v>1263</v>
      </c>
      <c r="G41" s="420"/>
      <c r="H41" s="420"/>
      <c r="I41" s="421" t="s">
        <v>1259</v>
      </c>
      <c r="J41" s="422"/>
      <c r="K41" s="423"/>
    </row>
    <row r="42" spans="2:11" ht="55.2" x14ac:dyDescent="0.25">
      <c r="B42" s="428" t="s">
        <v>1213</v>
      </c>
      <c r="C42" s="429"/>
      <c r="D42" s="429"/>
      <c r="E42" s="169" t="s">
        <v>1222</v>
      </c>
      <c r="F42" s="429" t="s">
        <v>1221</v>
      </c>
      <c r="G42" s="429"/>
      <c r="H42" s="429"/>
      <c r="I42" s="436">
        <v>199.99</v>
      </c>
      <c r="J42" s="436"/>
      <c r="K42" s="437"/>
    </row>
    <row r="43" spans="2:11" ht="69" x14ac:dyDescent="0.25">
      <c r="B43" s="428" t="s">
        <v>1208</v>
      </c>
      <c r="C43" s="429"/>
      <c r="D43" s="429"/>
      <c r="E43" s="169" t="s">
        <v>1223</v>
      </c>
      <c r="F43" s="429" t="s">
        <v>1221</v>
      </c>
      <c r="G43" s="429"/>
      <c r="H43" s="429"/>
      <c r="I43" s="436">
        <v>207</v>
      </c>
      <c r="J43" s="436"/>
      <c r="K43" s="437"/>
    </row>
    <row r="44" spans="2:11" ht="69" x14ac:dyDescent="0.25">
      <c r="B44" s="428" t="s">
        <v>1200</v>
      </c>
      <c r="C44" s="429"/>
      <c r="D44" s="429"/>
      <c r="E44" s="169" t="s">
        <v>1224</v>
      </c>
      <c r="F44" s="429" t="s">
        <v>1221</v>
      </c>
      <c r="G44" s="429"/>
      <c r="H44" s="429"/>
      <c r="I44" s="436">
        <v>188.04</v>
      </c>
      <c r="J44" s="436"/>
      <c r="K44" s="437"/>
    </row>
    <row r="45" spans="2:11" ht="14.4" thickBot="1" x14ac:dyDescent="0.3">
      <c r="B45" s="160"/>
      <c r="C45" s="161"/>
      <c r="D45" s="161"/>
      <c r="E45" s="170"/>
      <c r="F45" s="161"/>
      <c r="G45" s="161"/>
      <c r="H45" s="161"/>
      <c r="I45" s="164"/>
      <c r="J45" s="164"/>
      <c r="K45" s="165"/>
    </row>
    <row r="46" spans="2:11" ht="14.4" thickTop="1" x14ac:dyDescent="0.25">
      <c r="B46" s="166"/>
      <c r="C46" s="167"/>
      <c r="D46" s="167"/>
      <c r="E46" s="167"/>
      <c r="F46" s="167"/>
      <c r="G46" s="167"/>
      <c r="H46" s="167"/>
      <c r="I46" s="167"/>
      <c r="J46" s="167"/>
      <c r="K46" s="168"/>
    </row>
    <row r="47" spans="2:11" x14ac:dyDescent="0.25">
      <c r="B47" s="138" t="s">
        <v>769</v>
      </c>
      <c r="C47" s="139" t="s">
        <v>9</v>
      </c>
      <c r="D47" s="140" t="s">
        <v>10</v>
      </c>
      <c r="E47" s="140" t="s">
        <v>11</v>
      </c>
      <c r="F47" s="413" t="s">
        <v>984</v>
      </c>
      <c r="G47" s="413"/>
      <c r="H47" s="141" t="s">
        <v>12</v>
      </c>
      <c r="I47" s="139" t="s">
        <v>13</v>
      </c>
      <c r="J47" s="139" t="s">
        <v>14</v>
      </c>
      <c r="K47" s="142" t="s">
        <v>16</v>
      </c>
    </row>
    <row r="48" spans="2:11" ht="27.6" x14ac:dyDescent="0.25">
      <c r="B48" s="143" t="s">
        <v>985</v>
      </c>
      <c r="C48" s="144" t="s">
        <v>770</v>
      </c>
      <c r="D48" s="145" t="s">
        <v>22</v>
      </c>
      <c r="E48" s="269" t="s">
        <v>771</v>
      </c>
      <c r="F48" s="414" t="s">
        <v>986</v>
      </c>
      <c r="G48" s="414"/>
      <c r="H48" s="146" t="s">
        <v>1038</v>
      </c>
      <c r="I48" s="147">
        <v>1</v>
      </c>
      <c r="J48" s="148"/>
      <c r="K48" s="149">
        <f>SUM(K49:K49)</f>
        <v>60.56</v>
      </c>
    </row>
    <row r="49" spans="2:11" ht="27.6" x14ac:dyDescent="0.25">
      <c r="B49" s="150" t="s">
        <v>998</v>
      </c>
      <c r="C49" s="151" t="s">
        <v>1160</v>
      </c>
      <c r="D49" s="152" t="s">
        <v>305</v>
      </c>
      <c r="E49" s="152" t="s">
        <v>771</v>
      </c>
      <c r="F49" s="415" t="s">
        <v>1013</v>
      </c>
      <c r="G49" s="415"/>
      <c r="H49" s="153" t="s">
        <v>44</v>
      </c>
      <c r="I49" s="154">
        <v>1</v>
      </c>
      <c r="J49" s="155"/>
      <c r="K49" s="156">
        <f>ROUND((I51+I52+I53)/3,2)</f>
        <v>60.56</v>
      </c>
    </row>
    <row r="50" spans="2:11" x14ac:dyDescent="0.25">
      <c r="B50" s="419" t="s">
        <v>1261</v>
      </c>
      <c r="C50" s="420"/>
      <c r="D50" s="420"/>
      <c r="E50" s="157" t="s">
        <v>1262</v>
      </c>
      <c r="F50" s="420" t="s">
        <v>1263</v>
      </c>
      <c r="G50" s="420"/>
      <c r="H50" s="420"/>
      <c r="I50" s="421" t="s">
        <v>1259</v>
      </c>
      <c r="J50" s="422"/>
      <c r="K50" s="423"/>
    </row>
    <row r="51" spans="2:11" ht="27.6" x14ac:dyDescent="0.25">
      <c r="B51" s="428" t="s">
        <v>1200</v>
      </c>
      <c r="C51" s="429"/>
      <c r="D51" s="429"/>
      <c r="E51" s="172" t="s">
        <v>1244</v>
      </c>
      <c r="F51" s="429" t="s">
        <v>1245</v>
      </c>
      <c r="G51" s="429"/>
      <c r="H51" s="429"/>
      <c r="I51" s="436">
        <v>62.94</v>
      </c>
      <c r="J51" s="436"/>
      <c r="K51" s="437"/>
    </row>
    <row r="52" spans="2:11" ht="41.4" x14ac:dyDescent="0.25">
      <c r="B52" s="428" t="s">
        <v>1247</v>
      </c>
      <c r="C52" s="429"/>
      <c r="D52" s="429"/>
      <c r="E52" s="172" t="s">
        <v>1246</v>
      </c>
      <c r="F52" s="429" t="s">
        <v>1245</v>
      </c>
      <c r="G52" s="429"/>
      <c r="H52" s="429"/>
      <c r="I52" s="436">
        <v>67.12</v>
      </c>
      <c r="J52" s="436"/>
      <c r="K52" s="437"/>
    </row>
    <row r="53" spans="2:11" ht="55.2" x14ac:dyDescent="0.25">
      <c r="B53" s="428" t="s">
        <v>1249</v>
      </c>
      <c r="C53" s="429"/>
      <c r="D53" s="429"/>
      <c r="E53" s="172" t="s">
        <v>1248</v>
      </c>
      <c r="F53" s="429" t="s">
        <v>1245</v>
      </c>
      <c r="G53" s="429"/>
      <c r="H53" s="429"/>
      <c r="I53" s="436">
        <v>51.62</v>
      </c>
      <c r="J53" s="436"/>
      <c r="K53" s="437"/>
    </row>
    <row r="54" spans="2:11" ht="14.4" thickBot="1" x14ac:dyDescent="0.3">
      <c r="B54" s="160"/>
      <c r="C54" s="161"/>
      <c r="D54" s="161"/>
      <c r="E54" s="173"/>
      <c r="F54" s="161"/>
      <c r="G54" s="161"/>
      <c r="H54" s="161"/>
      <c r="I54" s="164"/>
      <c r="J54" s="164"/>
      <c r="K54" s="165"/>
    </row>
    <row r="55" spans="2:11" ht="14.4" thickTop="1" x14ac:dyDescent="0.25">
      <c r="B55" s="166"/>
      <c r="C55" s="167"/>
      <c r="D55" s="167"/>
      <c r="E55" s="167"/>
      <c r="F55" s="167"/>
      <c r="G55" s="167"/>
      <c r="H55" s="167"/>
      <c r="I55" s="167"/>
      <c r="J55" s="167"/>
      <c r="K55" s="168"/>
    </row>
    <row r="56" spans="2:11" x14ac:dyDescent="0.25">
      <c r="B56" s="138" t="s">
        <v>772</v>
      </c>
      <c r="C56" s="139" t="s">
        <v>9</v>
      </c>
      <c r="D56" s="140" t="s">
        <v>10</v>
      </c>
      <c r="E56" s="140" t="s">
        <v>11</v>
      </c>
      <c r="F56" s="413" t="s">
        <v>984</v>
      </c>
      <c r="G56" s="413"/>
      <c r="H56" s="141" t="s">
        <v>12</v>
      </c>
      <c r="I56" s="139" t="s">
        <v>13</v>
      </c>
      <c r="J56" s="139" t="s">
        <v>14</v>
      </c>
      <c r="K56" s="142" t="s">
        <v>16</v>
      </c>
    </row>
    <row r="57" spans="2:11" ht="27.6" x14ac:dyDescent="0.25">
      <c r="B57" s="143" t="s">
        <v>985</v>
      </c>
      <c r="C57" s="144" t="s">
        <v>773</v>
      </c>
      <c r="D57" s="145" t="s">
        <v>22</v>
      </c>
      <c r="E57" s="269" t="s">
        <v>774</v>
      </c>
      <c r="F57" s="414" t="s">
        <v>986</v>
      </c>
      <c r="G57" s="414"/>
      <c r="H57" s="146" t="s">
        <v>44</v>
      </c>
      <c r="I57" s="147">
        <v>1</v>
      </c>
      <c r="J57" s="148"/>
      <c r="K57" s="149">
        <f>SUM(K58:K58)</f>
        <v>523.95000000000005</v>
      </c>
    </row>
    <row r="58" spans="2:11" ht="27.6" x14ac:dyDescent="0.25">
      <c r="B58" s="150" t="s">
        <v>998</v>
      </c>
      <c r="C58" s="151" t="s">
        <v>1161</v>
      </c>
      <c r="D58" s="152" t="s">
        <v>305</v>
      </c>
      <c r="E58" s="152" t="s">
        <v>774</v>
      </c>
      <c r="F58" s="415" t="s">
        <v>1013</v>
      </c>
      <c r="G58" s="415"/>
      <c r="H58" s="153" t="s">
        <v>44</v>
      </c>
      <c r="I58" s="154">
        <v>1</v>
      </c>
      <c r="J58" s="155"/>
      <c r="K58" s="156">
        <f>ROUND((I60+I61)/2,2)</f>
        <v>523.95000000000005</v>
      </c>
    </row>
    <row r="59" spans="2:11" x14ac:dyDescent="0.25">
      <c r="B59" s="419" t="s">
        <v>1261</v>
      </c>
      <c r="C59" s="420"/>
      <c r="D59" s="420"/>
      <c r="E59" s="157" t="s">
        <v>1262</v>
      </c>
      <c r="F59" s="420" t="s">
        <v>1263</v>
      </c>
      <c r="G59" s="420"/>
      <c r="H59" s="420"/>
      <c r="I59" s="421" t="s">
        <v>1259</v>
      </c>
      <c r="J59" s="422"/>
      <c r="K59" s="423"/>
    </row>
    <row r="60" spans="2:11" ht="55.2" x14ac:dyDescent="0.25">
      <c r="B60" s="428" t="s">
        <v>1215</v>
      </c>
      <c r="C60" s="429"/>
      <c r="D60" s="429"/>
      <c r="E60" s="169" t="s">
        <v>1225</v>
      </c>
      <c r="F60" s="429" t="s">
        <v>1226</v>
      </c>
      <c r="G60" s="429"/>
      <c r="H60" s="429"/>
      <c r="I60" s="436">
        <v>548.9</v>
      </c>
      <c r="J60" s="436"/>
      <c r="K60" s="437"/>
    </row>
    <row r="61" spans="2:11" ht="82.8" x14ac:dyDescent="0.25">
      <c r="B61" s="428" t="s">
        <v>1200</v>
      </c>
      <c r="C61" s="429"/>
      <c r="D61" s="429"/>
      <c r="E61" s="169" t="s">
        <v>1228</v>
      </c>
      <c r="F61" s="429" t="s">
        <v>1227</v>
      </c>
      <c r="G61" s="429"/>
      <c r="H61" s="429"/>
      <c r="I61" s="436">
        <v>499</v>
      </c>
      <c r="J61" s="436"/>
      <c r="K61" s="437"/>
    </row>
    <row r="62" spans="2:11" ht="14.4" thickBot="1" x14ac:dyDescent="0.3">
      <c r="B62" s="160"/>
      <c r="C62" s="161"/>
      <c r="D62" s="161"/>
      <c r="E62" s="171"/>
      <c r="F62" s="161"/>
      <c r="G62" s="161"/>
      <c r="H62" s="161"/>
      <c r="I62" s="164"/>
      <c r="J62" s="164"/>
      <c r="K62" s="165"/>
    </row>
    <row r="63" spans="2:11" ht="14.4" thickTop="1" x14ac:dyDescent="0.25">
      <c r="B63" s="166"/>
      <c r="C63" s="167"/>
      <c r="D63" s="167"/>
      <c r="E63" s="167"/>
      <c r="F63" s="167"/>
      <c r="G63" s="167"/>
      <c r="H63" s="167"/>
      <c r="I63" s="167"/>
      <c r="J63" s="167"/>
      <c r="K63" s="168"/>
    </row>
    <row r="64" spans="2:11" x14ac:dyDescent="0.25">
      <c r="B64" s="138" t="s">
        <v>775</v>
      </c>
      <c r="C64" s="139" t="s">
        <v>9</v>
      </c>
      <c r="D64" s="140" t="s">
        <v>10</v>
      </c>
      <c r="E64" s="140" t="s">
        <v>11</v>
      </c>
      <c r="F64" s="413" t="s">
        <v>984</v>
      </c>
      <c r="G64" s="413"/>
      <c r="H64" s="141" t="s">
        <v>12</v>
      </c>
      <c r="I64" s="139" t="s">
        <v>13</v>
      </c>
      <c r="J64" s="139" t="s">
        <v>14</v>
      </c>
      <c r="K64" s="142" t="s">
        <v>16</v>
      </c>
    </row>
    <row r="65" spans="2:11" ht="27.6" x14ac:dyDescent="0.25">
      <c r="B65" s="143" t="s">
        <v>985</v>
      </c>
      <c r="C65" s="144" t="s">
        <v>776</v>
      </c>
      <c r="D65" s="145" t="s">
        <v>22</v>
      </c>
      <c r="E65" s="269" t="s">
        <v>777</v>
      </c>
      <c r="F65" s="414" t="s">
        <v>986</v>
      </c>
      <c r="G65" s="414"/>
      <c r="H65" s="146" t="s">
        <v>1038</v>
      </c>
      <c r="I65" s="147">
        <v>1</v>
      </c>
      <c r="J65" s="148"/>
      <c r="K65" s="149">
        <f>SUM(K66:K66)</f>
        <v>2112.5</v>
      </c>
    </row>
    <row r="66" spans="2:11" ht="27.6" x14ac:dyDescent="0.25">
      <c r="B66" s="150" t="s">
        <v>998</v>
      </c>
      <c r="C66" s="151" t="s">
        <v>1162</v>
      </c>
      <c r="D66" s="152" t="s">
        <v>305</v>
      </c>
      <c r="E66" s="152" t="s">
        <v>777</v>
      </c>
      <c r="F66" s="415" t="s">
        <v>1013</v>
      </c>
      <c r="G66" s="415"/>
      <c r="H66" s="153" t="s">
        <v>44</v>
      </c>
      <c r="I66" s="154">
        <v>1</v>
      </c>
      <c r="J66" s="155"/>
      <c r="K66" s="156">
        <f>(I68+I69)/2</f>
        <v>2112.5</v>
      </c>
    </row>
    <row r="67" spans="2:11" x14ac:dyDescent="0.25">
      <c r="B67" s="419" t="s">
        <v>1261</v>
      </c>
      <c r="C67" s="420"/>
      <c r="D67" s="420"/>
      <c r="E67" s="157" t="s">
        <v>1262</v>
      </c>
      <c r="F67" s="420" t="s">
        <v>1263</v>
      </c>
      <c r="G67" s="420"/>
      <c r="H67" s="420"/>
      <c r="I67" s="421" t="s">
        <v>1259</v>
      </c>
      <c r="J67" s="422"/>
      <c r="K67" s="423"/>
    </row>
    <row r="68" spans="2:11" x14ac:dyDescent="0.25">
      <c r="B68" s="428" t="s">
        <v>1351</v>
      </c>
      <c r="C68" s="429"/>
      <c r="D68" s="429"/>
      <c r="E68" s="174" t="s">
        <v>1352</v>
      </c>
      <c r="F68" s="438">
        <v>45174</v>
      </c>
      <c r="G68" s="429"/>
      <c r="H68" s="429"/>
      <c r="I68" s="436">
        <v>2085</v>
      </c>
      <c r="J68" s="436"/>
      <c r="K68" s="437"/>
    </row>
    <row r="69" spans="2:11" x14ac:dyDescent="0.25">
      <c r="B69" s="428" t="s">
        <v>1353</v>
      </c>
      <c r="C69" s="429"/>
      <c r="D69" s="429"/>
      <c r="E69" s="174" t="s">
        <v>1354</v>
      </c>
      <c r="F69" s="438">
        <v>45174</v>
      </c>
      <c r="G69" s="429"/>
      <c r="H69" s="429"/>
      <c r="I69" s="436">
        <v>2140</v>
      </c>
      <c r="J69" s="436"/>
      <c r="K69" s="437"/>
    </row>
    <row r="70" spans="2:11" ht="14.4" thickBot="1" x14ac:dyDescent="0.3">
      <c r="B70" s="160"/>
      <c r="C70" s="161"/>
      <c r="D70" s="161"/>
      <c r="E70" s="173"/>
      <c r="F70" s="161"/>
      <c r="G70" s="161"/>
      <c r="H70" s="161"/>
      <c r="I70" s="164"/>
      <c r="J70" s="164"/>
      <c r="K70" s="165"/>
    </row>
    <row r="71" spans="2:11" ht="14.4" thickTop="1" x14ac:dyDescent="0.25">
      <c r="B71" s="166"/>
      <c r="C71" s="167"/>
      <c r="D71" s="167"/>
      <c r="E71" s="167"/>
      <c r="F71" s="167"/>
      <c r="G71" s="167"/>
      <c r="H71" s="167"/>
      <c r="I71" s="167"/>
      <c r="J71" s="167"/>
      <c r="K71" s="168"/>
    </row>
    <row r="72" spans="2:11" x14ac:dyDescent="0.25">
      <c r="B72" s="138" t="s">
        <v>819</v>
      </c>
      <c r="C72" s="139" t="s">
        <v>9</v>
      </c>
      <c r="D72" s="140" t="s">
        <v>10</v>
      </c>
      <c r="E72" s="140" t="s">
        <v>11</v>
      </c>
      <c r="F72" s="413" t="s">
        <v>984</v>
      </c>
      <c r="G72" s="413"/>
      <c r="H72" s="141" t="s">
        <v>12</v>
      </c>
      <c r="I72" s="139" t="s">
        <v>13</v>
      </c>
      <c r="J72" s="139" t="s">
        <v>14</v>
      </c>
      <c r="K72" s="142" t="s">
        <v>16</v>
      </c>
    </row>
    <row r="73" spans="2:11" ht="27.6" x14ac:dyDescent="0.25">
      <c r="B73" s="143" t="s">
        <v>985</v>
      </c>
      <c r="C73" s="144" t="s">
        <v>820</v>
      </c>
      <c r="D73" s="145" t="s">
        <v>22</v>
      </c>
      <c r="E73" s="269" t="s">
        <v>1355</v>
      </c>
      <c r="F73" s="414" t="s">
        <v>986</v>
      </c>
      <c r="G73" s="414"/>
      <c r="H73" s="146" t="s">
        <v>44</v>
      </c>
      <c r="I73" s="147">
        <v>1</v>
      </c>
      <c r="J73" s="148"/>
      <c r="K73" s="149">
        <f>SUM(K74:K74)</f>
        <v>114.1</v>
      </c>
    </row>
    <row r="74" spans="2:11" ht="27.6" x14ac:dyDescent="0.25">
      <c r="B74" s="150" t="s">
        <v>998</v>
      </c>
      <c r="C74" s="151" t="s">
        <v>1163</v>
      </c>
      <c r="D74" s="152" t="s">
        <v>305</v>
      </c>
      <c r="E74" s="152" t="s">
        <v>1164</v>
      </c>
      <c r="F74" s="415" t="s">
        <v>1001</v>
      </c>
      <c r="G74" s="415"/>
      <c r="H74" s="153" t="s">
        <v>44</v>
      </c>
      <c r="I74" s="154">
        <v>1</v>
      </c>
      <c r="J74" s="155"/>
      <c r="K74" s="156">
        <f>ROUND((I76+I77+I78)/3,2)</f>
        <v>114.1</v>
      </c>
    </row>
    <row r="75" spans="2:11" x14ac:dyDescent="0.25">
      <c r="B75" s="419" t="s">
        <v>1261</v>
      </c>
      <c r="C75" s="420"/>
      <c r="D75" s="420"/>
      <c r="E75" s="157" t="s">
        <v>1262</v>
      </c>
      <c r="F75" s="420" t="s">
        <v>1263</v>
      </c>
      <c r="G75" s="420"/>
      <c r="H75" s="420"/>
      <c r="I75" s="421" t="s">
        <v>1259</v>
      </c>
      <c r="J75" s="422"/>
      <c r="K75" s="423"/>
    </row>
    <row r="76" spans="2:11" ht="27.6" x14ac:dyDescent="0.25">
      <c r="B76" s="428" t="s">
        <v>1250</v>
      </c>
      <c r="C76" s="429"/>
      <c r="D76" s="429"/>
      <c r="E76" s="172" t="s">
        <v>1251</v>
      </c>
      <c r="F76" s="429" t="s">
        <v>1252</v>
      </c>
      <c r="G76" s="429"/>
      <c r="H76" s="429"/>
      <c r="I76" s="436">
        <v>135.4</v>
      </c>
      <c r="J76" s="436"/>
      <c r="K76" s="437"/>
    </row>
    <row r="77" spans="2:11" ht="27.6" x14ac:dyDescent="0.25">
      <c r="B77" s="428" t="s">
        <v>1254</v>
      </c>
      <c r="C77" s="429"/>
      <c r="D77" s="429"/>
      <c r="E77" s="172" t="s">
        <v>1253</v>
      </c>
      <c r="F77" s="429" t="s">
        <v>1252</v>
      </c>
      <c r="G77" s="429"/>
      <c r="H77" s="429"/>
      <c r="I77" s="436">
        <v>99.9</v>
      </c>
      <c r="J77" s="436"/>
      <c r="K77" s="437"/>
    </row>
    <row r="78" spans="2:11" ht="27.6" x14ac:dyDescent="0.25">
      <c r="B78" s="428" t="s">
        <v>1256</v>
      </c>
      <c r="C78" s="429"/>
      <c r="D78" s="429"/>
      <c r="E78" s="172" t="s">
        <v>1255</v>
      </c>
      <c r="F78" s="429" t="s">
        <v>1252</v>
      </c>
      <c r="G78" s="429"/>
      <c r="H78" s="429"/>
      <c r="I78" s="436">
        <v>106.99</v>
      </c>
      <c r="J78" s="436"/>
      <c r="K78" s="437"/>
    </row>
    <row r="79" spans="2:11" ht="14.4" thickBot="1" x14ac:dyDescent="0.3">
      <c r="B79" s="160"/>
      <c r="C79" s="161"/>
      <c r="D79" s="161"/>
      <c r="E79" s="173"/>
      <c r="F79" s="161"/>
      <c r="G79" s="161"/>
      <c r="H79" s="161"/>
      <c r="I79" s="164"/>
      <c r="J79" s="164"/>
      <c r="K79" s="165"/>
    </row>
    <row r="80" spans="2:11" ht="14.4" thickTop="1" x14ac:dyDescent="0.25">
      <c r="B80" s="166"/>
      <c r="C80" s="167"/>
      <c r="D80" s="167"/>
      <c r="E80" s="167"/>
      <c r="F80" s="167"/>
      <c r="G80" s="167"/>
      <c r="H80" s="167"/>
      <c r="I80" s="167"/>
      <c r="J80" s="167"/>
      <c r="K80" s="168"/>
    </row>
    <row r="81" spans="1:11" x14ac:dyDescent="0.25">
      <c r="B81" s="138" t="s">
        <v>822</v>
      </c>
      <c r="C81" s="139" t="s">
        <v>9</v>
      </c>
      <c r="D81" s="140" t="s">
        <v>10</v>
      </c>
      <c r="E81" s="140" t="s">
        <v>11</v>
      </c>
      <c r="F81" s="413" t="s">
        <v>984</v>
      </c>
      <c r="G81" s="413"/>
      <c r="H81" s="141" t="s">
        <v>12</v>
      </c>
      <c r="I81" s="139" t="s">
        <v>13</v>
      </c>
      <c r="J81" s="139" t="s">
        <v>14</v>
      </c>
      <c r="K81" s="142" t="s">
        <v>16</v>
      </c>
    </row>
    <row r="82" spans="1:11" ht="27.6" x14ac:dyDescent="0.25">
      <c r="B82" s="175" t="s">
        <v>985</v>
      </c>
      <c r="C82" s="176" t="s">
        <v>823</v>
      </c>
      <c r="D82" s="177" t="s">
        <v>22</v>
      </c>
      <c r="E82" s="270" t="s">
        <v>1336</v>
      </c>
      <c r="F82" s="453" t="s">
        <v>986</v>
      </c>
      <c r="G82" s="453"/>
      <c r="H82" s="178" t="s">
        <v>1038</v>
      </c>
      <c r="I82" s="179">
        <v>1</v>
      </c>
      <c r="J82" s="180"/>
      <c r="K82" s="181">
        <f>SUM(K83:K83)</f>
        <v>250</v>
      </c>
    </row>
    <row r="83" spans="1:11" ht="27.6" x14ac:dyDescent="0.25">
      <c r="B83" s="182" t="s">
        <v>998</v>
      </c>
      <c r="C83" s="183" t="s">
        <v>1165</v>
      </c>
      <c r="D83" s="184" t="s">
        <v>305</v>
      </c>
      <c r="E83" s="184" t="s">
        <v>1336</v>
      </c>
      <c r="F83" s="454" t="s">
        <v>1013</v>
      </c>
      <c r="G83" s="454"/>
      <c r="H83" s="185" t="s">
        <v>44</v>
      </c>
      <c r="I83" s="186">
        <v>1</v>
      </c>
      <c r="J83" s="187"/>
      <c r="K83" s="188">
        <f>I85</f>
        <v>250</v>
      </c>
    </row>
    <row r="84" spans="1:11" x14ac:dyDescent="0.25">
      <c r="B84" s="419" t="s">
        <v>1261</v>
      </c>
      <c r="C84" s="420"/>
      <c r="D84" s="420"/>
      <c r="E84" s="157" t="s">
        <v>1262</v>
      </c>
      <c r="F84" s="420" t="s">
        <v>1263</v>
      </c>
      <c r="G84" s="420"/>
      <c r="H84" s="420"/>
      <c r="I84" s="421" t="s">
        <v>1259</v>
      </c>
      <c r="J84" s="422"/>
      <c r="K84" s="423"/>
    </row>
    <row r="85" spans="1:11" x14ac:dyDescent="0.25">
      <c r="B85" s="428" t="s">
        <v>1356</v>
      </c>
      <c r="C85" s="429"/>
      <c r="D85" s="429"/>
      <c r="E85" s="189" t="s">
        <v>1357</v>
      </c>
      <c r="F85" s="402">
        <v>45174</v>
      </c>
      <c r="G85" s="401"/>
      <c r="H85" s="401"/>
      <c r="I85" s="403">
        <v>250</v>
      </c>
      <c r="J85" s="403"/>
      <c r="K85" s="404"/>
    </row>
    <row r="86" spans="1:11" ht="14.4" thickBot="1" x14ac:dyDescent="0.3">
      <c r="B86" s="160"/>
      <c r="C86" s="161"/>
      <c r="D86" s="161"/>
      <c r="E86" s="190"/>
      <c r="F86" s="191"/>
      <c r="G86" s="192"/>
      <c r="H86" s="192"/>
      <c r="I86" s="193"/>
      <c r="J86" s="193"/>
      <c r="K86" s="194"/>
    </row>
    <row r="87" spans="1:11" x14ac:dyDescent="0.25">
      <c r="B87" s="195"/>
      <c r="C87" s="196"/>
      <c r="D87" s="196"/>
      <c r="E87" s="196"/>
      <c r="F87" s="196"/>
      <c r="G87" s="196"/>
      <c r="H87" s="196"/>
      <c r="I87" s="196"/>
      <c r="J87" s="196"/>
      <c r="K87" s="197"/>
    </row>
    <row r="88" spans="1:11" x14ac:dyDescent="0.25">
      <c r="B88" s="138" t="s">
        <v>303</v>
      </c>
      <c r="C88" s="139" t="s">
        <v>9</v>
      </c>
      <c r="D88" s="140" t="s">
        <v>10</v>
      </c>
      <c r="E88" s="140" t="s">
        <v>11</v>
      </c>
      <c r="F88" s="413" t="s">
        <v>984</v>
      </c>
      <c r="G88" s="413"/>
      <c r="H88" s="141" t="s">
        <v>12</v>
      </c>
      <c r="I88" s="139" t="s">
        <v>13</v>
      </c>
      <c r="J88" s="139" t="s">
        <v>14</v>
      </c>
      <c r="K88" s="142" t="s">
        <v>16</v>
      </c>
    </row>
    <row r="89" spans="1:11" ht="27.6" x14ac:dyDescent="0.25">
      <c r="B89" s="143" t="s">
        <v>985</v>
      </c>
      <c r="C89" s="144" t="s">
        <v>304</v>
      </c>
      <c r="D89" s="145" t="s">
        <v>305</v>
      </c>
      <c r="E89" s="269" t="s">
        <v>306</v>
      </c>
      <c r="F89" s="414" t="s">
        <v>1067</v>
      </c>
      <c r="G89" s="414"/>
      <c r="H89" s="146" t="s">
        <v>52</v>
      </c>
      <c r="I89" s="147">
        <v>1</v>
      </c>
      <c r="J89" s="148"/>
      <c r="K89" s="149">
        <f>SUM(K90)</f>
        <v>656.76</v>
      </c>
    </row>
    <row r="90" spans="1:11" ht="27.6" x14ac:dyDescent="0.25">
      <c r="B90" s="150" t="s">
        <v>998</v>
      </c>
      <c r="C90" s="151" t="s">
        <v>1068</v>
      </c>
      <c r="D90" s="152" t="s">
        <v>305</v>
      </c>
      <c r="E90" s="152" t="s">
        <v>1069</v>
      </c>
      <c r="F90" s="415" t="s">
        <v>1070</v>
      </c>
      <c r="G90" s="415"/>
      <c r="H90" s="153" t="s">
        <v>52</v>
      </c>
      <c r="I90" s="154">
        <v>1</v>
      </c>
      <c r="J90" s="155"/>
      <c r="K90" s="156">
        <f>ROUND((K93+K94+K95)/3,2)</f>
        <v>656.76</v>
      </c>
    </row>
    <row r="91" spans="1:11" x14ac:dyDescent="0.25">
      <c r="B91" s="469" t="s">
        <v>1232</v>
      </c>
      <c r="C91" s="431"/>
      <c r="D91" s="431"/>
      <c r="E91" s="431"/>
      <c r="F91" s="431"/>
      <c r="G91" s="431"/>
      <c r="H91" s="431"/>
      <c r="I91" s="431"/>
      <c r="J91" s="431"/>
      <c r="K91" s="432"/>
    </row>
    <row r="92" spans="1:11" x14ac:dyDescent="0.25">
      <c r="B92" s="470" t="s">
        <v>1261</v>
      </c>
      <c r="C92" s="471"/>
      <c r="D92" s="471"/>
      <c r="E92" s="159" t="s">
        <v>1262</v>
      </c>
      <c r="F92" s="471" t="s">
        <v>1263</v>
      </c>
      <c r="G92" s="471"/>
      <c r="H92" s="471"/>
      <c r="I92" s="471" t="s">
        <v>1259</v>
      </c>
      <c r="J92" s="471"/>
      <c r="K92" s="198" t="s">
        <v>1260</v>
      </c>
    </row>
    <row r="93" spans="1:11" x14ac:dyDescent="0.25">
      <c r="A93" s="111"/>
      <c r="B93" s="428" t="s">
        <v>1230</v>
      </c>
      <c r="C93" s="429"/>
      <c r="D93" s="429"/>
      <c r="E93" s="159" t="s">
        <v>1231</v>
      </c>
      <c r="F93" s="438">
        <v>45084</v>
      </c>
      <c r="G93" s="429"/>
      <c r="H93" s="439"/>
      <c r="I93" s="436">
        <v>11040.55</v>
      </c>
      <c r="J93" s="436"/>
      <c r="K93" s="199">
        <f>ROUND(I93/15.12,2)</f>
        <v>730.2</v>
      </c>
    </row>
    <row r="94" spans="1:11" x14ac:dyDescent="0.25">
      <c r="A94" s="111"/>
      <c r="B94" s="428" t="s">
        <v>1240</v>
      </c>
      <c r="C94" s="429"/>
      <c r="D94" s="429"/>
      <c r="E94" s="158" t="s">
        <v>1241</v>
      </c>
      <c r="F94" s="438">
        <v>45089</v>
      </c>
      <c r="G94" s="429"/>
      <c r="H94" s="439"/>
      <c r="I94" s="436">
        <v>11300</v>
      </c>
      <c r="J94" s="436"/>
      <c r="K94" s="199">
        <f t="shared" ref="K94:K95" si="0">ROUND(I94/15.12,2)</f>
        <v>747.35</v>
      </c>
    </row>
    <row r="95" spans="1:11" x14ac:dyDescent="0.25">
      <c r="A95" s="111"/>
      <c r="B95" s="475" t="s">
        <v>1243</v>
      </c>
      <c r="C95" s="440"/>
      <c r="D95" s="441"/>
      <c r="E95" s="158" t="s">
        <v>1242</v>
      </c>
      <c r="F95" s="476">
        <v>45089</v>
      </c>
      <c r="G95" s="477"/>
      <c r="H95" s="478"/>
      <c r="I95" s="449">
        <v>7450</v>
      </c>
      <c r="J95" s="450"/>
      <c r="K95" s="199">
        <f t="shared" si="0"/>
        <v>492.72</v>
      </c>
    </row>
    <row r="96" spans="1:11" ht="14.4" thickBot="1" x14ac:dyDescent="0.3">
      <c r="A96" s="111"/>
      <c r="B96" s="451"/>
      <c r="C96" s="452"/>
      <c r="D96" s="452"/>
      <c r="E96" s="200"/>
      <c r="F96" s="455"/>
      <c r="G96" s="455"/>
      <c r="H96" s="455"/>
      <c r="I96" s="456"/>
      <c r="J96" s="456"/>
      <c r="K96" s="457"/>
    </row>
    <row r="97" spans="1:11" x14ac:dyDescent="0.25">
      <c r="A97" s="111"/>
      <c r="B97" s="472"/>
      <c r="C97" s="473"/>
      <c r="D97" s="473"/>
      <c r="E97" s="473"/>
      <c r="F97" s="473"/>
      <c r="G97" s="473"/>
      <c r="H97" s="473"/>
      <c r="I97" s="473"/>
      <c r="J97" s="473"/>
      <c r="K97" s="474"/>
    </row>
    <row r="98" spans="1:11" x14ac:dyDescent="0.25">
      <c r="A98" s="111"/>
      <c r="B98" s="115" t="s">
        <v>847</v>
      </c>
      <c r="C98" s="116" t="s">
        <v>9</v>
      </c>
      <c r="D98" s="117" t="s">
        <v>10</v>
      </c>
      <c r="E98" s="117" t="s">
        <v>11</v>
      </c>
      <c r="F98" s="410" t="s">
        <v>984</v>
      </c>
      <c r="G98" s="410"/>
      <c r="H98" s="118" t="s">
        <v>12</v>
      </c>
      <c r="I98" s="116" t="s">
        <v>13</v>
      </c>
      <c r="J98" s="116" t="s">
        <v>14</v>
      </c>
      <c r="K98" s="119" t="s">
        <v>16</v>
      </c>
    </row>
    <row r="99" spans="1:11" ht="27.6" x14ac:dyDescent="0.25">
      <c r="B99" s="120" t="s">
        <v>985</v>
      </c>
      <c r="C99" s="121" t="s">
        <v>932</v>
      </c>
      <c r="D99" s="122" t="s">
        <v>305</v>
      </c>
      <c r="E99" s="271" t="s">
        <v>848</v>
      </c>
      <c r="F99" s="411" t="s">
        <v>1057</v>
      </c>
      <c r="G99" s="411"/>
      <c r="H99" s="123" t="s">
        <v>44</v>
      </c>
      <c r="I99" s="124">
        <v>1</v>
      </c>
      <c r="J99" s="125"/>
      <c r="K99" s="201">
        <f>SUM(K100+K101)</f>
        <v>2346.4499999999998</v>
      </c>
    </row>
    <row r="100" spans="1:11" ht="27.6" x14ac:dyDescent="0.25">
      <c r="B100" s="202" t="s">
        <v>998</v>
      </c>
      <c r="C100" s="203" t="s">
        <v>1166</v>
      </c>
      <c r="D100" s="204" t="s">
        <v>305</v>
      </c>
      <c r="E100" s="204" t="s">
        <v>1275</v>
      </c>
      <c r="F100" s="426" t="s">
        <v>1001</v>
      </c>
      <c r="G100" s="426"/>
      <c r="H100" s="158" t="s">
        <v>44</v>
      </c>
      <c r="I100" s="205">
        <f>K103</f>
        <v>3</v>
      </c>
      <c r="J100" s="206">
        <f>I103</f>
        <v>357.33</v>
      </c>
      <c r="K100" s="207">
        <f>ROUND(I100*J100,2)</f>
        <v>1071.99</v>
      </c>
    </row>
    <row r="101" spans="1:11" ht="27.6" x14ac:dyDescent="0.25">
      <c r="B101" s="202" t="s">
        <v>998</v>
      </c>
      <c r="C101" s="203" t="s">
        <v>1274</v>
      </c>
      <c r="D101" s="204" t="s">
        <v>305</v>
      </c>
      <c r="E101" s="204" t="s">
        <v>1276</v>
      </c>
      <c r="F101" s="426" t="s">
        <v>1001</v>
      </c>
      <c r="G101" s="426"/>
      <c r="H101" s="158" t="s">
        <v>44</v>
      </c>
      <c r="I101" s="205">
        <f>K104</f>
        <v>11</v>
      </c>
      <c r="J101" s="206">
        <f>I104</f>
        <v>115.86</v>
      </c>
      <c r="K101" s="207">
        <f>ROUND(I101*J101,2)</f>
        <v>1274.46</v>
      </c>
    </row>
    <row r="102" spans="1:11" x14ac:dyDescent="0.25">
      <c r="B102" s="464" t="s">
        <v>1196</v>
      </c>
      <c r="C102" s="465"/>
      <c r="D102" s="465"/>
      <c r="E102" s="465"/>
      <c r="F102" s="465"/>
      <c r="G102" s="465"/>
      <c r="H102" s="465"/>
      <c r="I102" s="465"/>
      <c r="J102" s="465"/>
      <c r="K102" s="466"/>
    </row>
    <row r="103" spans="1:11" ht="26.25" customHeight="1" x14ac:dyDescent="0.25">
      <c r="B103" s="433" t="s">
        <v>1257</v>
      </c>
      <c r="C103" s="434"/>
      <c r="D103" s="434"/>
      <c r="E103" s="434"/>
      <c r="F103" s="434"/>
      <c r="G103" s="434"/>
      <c r="H103" s="435"/>
      <c r="I103" s="209">
        <f>ROUND((420+300+352)/3,2)</f>
        <v>357.33</v>
      </c>
      <c r="J103" s="208" t="s">
        <v>1358</v>
      </c>
      <c r="K103" s="210">
        <v>3</v>
      </c>
    </row>
    <row r="104" spans="1:11" ht="27.6" x14ac:dyDescent="0.25">
      <c r="B104" s="433" t="s">
        <v>1258</v>
      </c>
      <c r="C104" s="434"/>
      <c r="D104" s="434"/>
      <c r="E104" s="434"/>
      <c r="F104" s="434"/>
      <c r="G104" s="434"/>
      <c r="H104" s="435"/>
      <c r="I104" s="209">
        <f>ROUND((140+90+117.58)/3,2)</f>
        <v>115.86</v>
      </c>
      <c r="J104" s="211" t="s">
        <v>1359</v>
      </c>
      <c r="K104" s="210">
        <v>11</v>
      </c>
    </row>
    <row r="105" spans="1:11" x14ac:dyDescent="0.25">
      <c r="B105" s="419" t="s">
        <v>1261</v>
      </c>
      <c r="C105" s="420"/>
      <c r="D105" s="420"/>
      <c r="E105" s="157" t="s">
        <v>1262</v>
      </c>
      <c r="F105" s="420" t="s">
        <v>1263</v>
      </c>
      <c r="G105" s="420"/>
      <c r="H105" s="420"/>
      <c r="I105" s="421" t="s">
        <v>1259</v>
      </c>
      <c r="J105" s="422"/>
      <c r="K105" s="423"/>
    </row>
    <row r="106" spans="1:11" ht="34.5" customHeight="1" x14ac:dyDescent="0.25">
      <c r="B106" s="424" t="s">
        <v>1192</v>
      </c>
      <c r="C106" s="425"/>
      <c r="D106" s="425"/>
      <c r="E106" s="212" t="s">
        <v>1193</v>
      </c>
      <c r="F106" s="426" t="s">
        <v>1233</v>
      </c>
      <c r="G106" s="426"/>
      <c r="H106" s="426"/>
      <c r="I106" s="426"/>
      <c r="J106" s="426"/>
      <c r="K106" s="427"/>
    </row>
    <row r="107" spans="1:11" ht="34.5" customHeight="1" x14ac:dyDescent="0.25">
      <c r="B107" s="424" t="s">
        <v>1195</v>
      </c>
      <c r="C107" s="425"/>
      <c r="D107" s="425"/>
      <c r="E107" s="212" t="s">
        <v>1194</v>
      </c>
      <c r="F107" s="426" t="s">
        <v>1234</v>
      </c>
      <c r="G107" s="426"/>
      <c r="H107" s="426"/>
      <c r="I107" s="426"/>
      <c r="J107" s="426"/>
      <c r="K107" s="427"/>
    </row>
    <row r="108" spans="1:11" ht="34.5" customHeight="1" x14ac:dyDescent="0.25">
      <c r="B108" s="428" t="s">
        <v>1235</v>
      </c>
      <c r="C108" s="429"/>
      <c r="D108" s="429"/>
      <c r="E108" s="158" t="s">
        <v>1236</v>
      </c>
      <c r="F108" s="430" t="s">
        <v>1237</v>
      </c>
      <c r="G108" s="431"/>
      <c r="H108" s="431"/>
      <c r="I108" s="431"/>
      <c r="J108" s="431"/>
      <c r="K108" s="432"/>
    </row>
    <row r="109" spans="1:11" ht="14.4" thickBot="1" x14ac:dyDescent="0.3">
      <c r="B109" s="405"/>
      <c r="C109" s="406"/>
      <c r="D109" s="406"/>
      <c r="E109" s="200"/>
      <c r="F109" s="407"/>
      <c r="G109" s="407"/>
      <c r="H109" s="407"/>
      <c r="I109" s="408"/>
      <c r="J109" s="408"/>
      <c r="K109" s="409"/>
    </row>
    <row r="110" spans="1:11" x14ac:dyDescent="0.25">
      <c r="B110" s="195"/>
      <c r="C110" s="196"/>
      <c r="D110" s="196"/>
      <c r="E110" s="196"/>
      <c r="F110" s="196"/>
      <c r="G110" s="196"/>
      <c r="H110" s="196"/>
      <c r="I110" s="196"/>
      <c r="J110" s="196"/>
      <c r="K110" s="197"/>
    </row>
    <row r="111" spans="1:11" x14ac:dyDescent="0.25">
      <c r="B111" s="138" t="s">
        <v>879</v>
      </c>
      <c r="C111" s="139" t="s">
        <v>9</v>
      </c>
      <c r="D111" s="140" t="s">
        <v>10</v>
      </c>
      <c r="E111" s="140" t="s">
        <v>11</v>
      </c>
      <c r="F111" s="413" t="s">
        <v>984</v>
      </c>
      <c r="G111" s="413"/>
      <c r="H111" s="141" t="s">
        <v>12</v>
      </c>
      <c r="I111" s="139" t="s">
        <v>13</v>
      </c>
      <c r="J111" s="139" t="s">
        <v>14</v>
      </c>
      <c r="K111" s="142" t="s">
        <v>16</v>
      </c>
    </row>
    <row r="112" spans="1:11" ht="27.6" x14ac:dyDescent="0.25">
      <c r="B112" s="143" t="s">
        <v>985</v>
      </c>
      <c r="C112" s="144" t="s">
        <v>933</v>
      </c>
      <c r="D112" s="145" t="s">
        <v>305</v>
      </c>
      <c r="E112" s="269" t="s">
        <v>880</v>
      </c>
      <c r="F112" s="414" t="s">
        <v>1168</v>
      </c>
      <c r="G112" s="414"/>
      <c r="H112" s="146" t="s">
        <v>44</v>
      </c>
      <c r="I112" s="147">
        <v>1</v>
      </c>
      <c r="J112" s="148"/>
      <c r="K112" s="181">
        <f>SUM(K113)</f>
        <v>4580</v>
      </c>
    </row>
    <row r="113" spans="1:11" ht="27.6" x14ac:dyDescent="0.25">
      <c r="B113" s="150" t="s">
        <v>998</v>
      </c>
      <c r="C113" s="151"/>
      <c r="D113" s="152" t="s">
        <v>305</v>
      </c>
      <c r="E113" s="152" t="s">
        <v>880</v>
      </c>
      <c r="F113" s="415" t="s">
        <v>1001</v>
      </c>
      <c r="G113" s="415"/>
      <c r="H113" s="153" t="s">
        <v>44</v>
      </c>
      <c r="I113" s="154">
        <v>1</v>
      </c>
      <c r="J113" s="155"/>
      <c r="K113" s="213">
        <f>ROUND((I116+I117+I118)/3,2)</f>
        <v>4580</v>
      </c>
    </row>
    <row r="114" spans="1:11" x14ac:dyDescent="0.25">
      <c r="B114" s="416" t="s">
        <v>1289</v>
      </c>
      <c r="C114" s="417"/>
      <c r="D114" s="417"/>
      <c r="E114" s="417"/>
      <c r="F114" s="417"/>
      <c r="G114" s="417"/>
      <c r="H114" s="417"/>
      <c r="I114" s="417"/>
      <c r="J114" s="417"/>
      <c r="K114" s="418"/>
    </row>
    <row r="115" spans="1:11" x14ac:dyDescent="0.25">
      <c r="B115" s="419" t="s">
        <v>1261</v>
      </c>
      <c r="C115" s="420"/>
      <c r="D115" s="420"/>
      <c r="E115" s="157" t="s">
        <v>1262</v>
      </c>
      <c r="F115" s="420" t="s">
        <v>1263</v>
      </c>
      <c r="G115" s="420"/>
      <c r="H115" s="420"/>
      <c r="I115" s="421" t="s">
        <v>1259</v>
      </c>
      <c r="J115" s="422"/>
      <c r="K115" s="423"/>
    </row>
    <row r="116" spans="1:11" x14ac:dyDescent="0.25">
      <c r="B116" s="400" t="s">
        <v>1290</v>
      </c>
      <c r="C116" s="401"/>
      <c r="D116" s="401"/>
      <c r="E116" s="157" t="s">
        <v>1291</v>
      </c>
      <c r="F116" s="402">
        <v>45099</v>
      </c>
      <c r="G116" s="401"/>
      <c r="H116" s="401"/>
      <c r="I116" s="403">
        <v>4750</v>
      </c>
      <c r="J116" s="403"/>
      <c r="K116" s="404"/>
    </row>
    <row r="117" spans="1:11" x14ac:dyDescent="0.25">
      <c r="B117" s="400" t="s">
        <v>1292</v>
      </c>
      <c r="C117" s="401"/>
      <c r="D117" s="401"/>
      <c r="E117" s="157" t="s">
        <v>1293</v>
      </c>
      <c r="F117" s="402">
        <v>45100</v>
      </c>
      <c r="G117" s="401"/>
      <c r="H117" s="401"/>
      <c r="I117" s="403">
        <v>3490</v>
      </c>
      <c r="J117" s="403"/>
      <c r="K117" s="404"/>
    </row>
    <row r="118" spans="1:11" s="272" customFormat="1" ht="19.95" customHeight="1" x14ac:dyDescent="0.25">
      <c r="B118" s="400" t="s">
        <v>1364</v>
      </c>
      <c r="C118" s="401"/>
      <c r="D118" s="401"/>
      <c r="E118" s="157" t="s">
        <v>1365</v>
      </c>
      <c r="F118" s="402">
        <v>45174</v>
      </c>
      <c r="G118" s="401"/>
      <c r="H118" s="401"/>
      <c r="I118" s="403">
        <v>5500</v>
      </c>
      <c r="J118" s="403"/>
      <c r="K118" s="404"/>
    </row>
    <row r="119" spans="1:11" ht="14.4" thickBot="1" x14ac:dyDescent="0.3">
      <c r="B119" s="405"/>
      <c r="C119" s="406"/>
      <c r="D119" s="406"/>
      <c r="E119" s="200"/>
      <c r="F119" s="407"/>
      <c r="G119" s="407"/>
      <c r="H119" s="407"/>
      <c r="I119" s="408"/>
      <c r="J119" s="408"/>
      <c r="K119" s="409"/>
    </row>
    <row r="120" spans="1:11" x14ac:dyDescent="0.25">
      <c r="B120" s="195"/>
      <c r="C120" s="196"/>
      <c r="D120" s="196"/>
      <c r="E120" s="196"/>
      <c r="F120" s="196"/>
      <c r="G120" s="196"/>
      <c r="H120" s="196"/>
      <c r="I120" s="196"/>
      <c r="J120" s="196"/>
      <c r="K120" s="197"/>
    </row>
    <row r="121" spans="1:11" x14ac:dyDescent="0.25">
      <c r="B121" s="115" t="s">
        <v>121</v>
      </c>
      <c r="C121" s="116" t="s">
        <v>9</v>
      </c>
      <c r="D121" s="117" t="s">
        <v>10</v>
      </c>
      <c r="E121" s="117" t="s">
        <v>11</v>
      </c>
      <c r="F121" s="410" t="s">
        <v>984</v>
      </c>
      <c r="G121" s="410"/>
      <c r="H121" s="118" t="s">
        <v>12</v>
      </c>
      <c r="I121" s="116" t="s">
        <v>13</v>
      </c>
      <c r="J121" s="116" t="s">
        <v>14</v>
      </c>
      <c r="K121" s="119" t="s">
        <v>16</v>
      </c>
    </row>
    <row r="122" spans="1:11" ht="27.6" x14ac:dyDescent="0.25">
      <c r="B122" s="120" t="s">
        <v>985</v>
      </c>
      <c r="C122" s="121" t="s">
        <v>122</v>
      </c>
      <c r="D122" s="122" t="s">
        <v>22</v>
      </c>
      <c r="E122" s="271" t="s">
        <v>123</v>
      </c>
      <c r="F122" s="411"/>
      <c r="G122" s="411"/>
      <c r="H122" s="123" t="s">
        <v>44</v>
      </c>
      <c r="I122" s="124">
        <v>1</v>
      </c>
      <c r="J122" s="125"/>
      <c r="K122" s="201">
        <f>J123</f>
        <v>1.2</v>
      </c>
    </row>
    <row r="123" spans="1:11" ht="27.6" x14ac:dyDescent="0.25">
      <c r="B123" s="214" t="s">
        <v>998</v>
      </c>
      <c r="C123" s="215" t="s">
        <v>999</v>
      </c>
      <c r="D123" s="216" t="s">
        <v>305</v>
      </c>
      <c r="E123" s="216" t="s">
        <v>1000</v>
      </c>
      <c r="F123" s="412" t="s">
        <v>1001</v>
      </c>
      <c r="G123" s="412"/>
      <c r="H123" s="217" t="s">
        <v>44</v>
      </c>
      <c r="I123" s="218">
        <v>57</v>
      </c>
      <c r="J123" s="219">
        <f>I125</f>
        <v>1.2</v>
      </c>
      <c r="K123" s="207">
        <f>ROUND(I123*J123,2)</f>
        <v>68.400000000000006</v>
      </c>
    </row>
    <row r="124" spans="1:11" x14ac:dyDescent="0.25">
      <c r="B124" s="419" t="s">
        <v>1261</v>
      </c>
      <c r="C124" s="420"/>
      <c r="D124" s="420"/>
      <c r="E124" s="157" t="s">
        <v>1262</v>
      </c>
      <c r="F124" s="420" t="s">
        <v>1263</v>
      </c>
      <c r="G124" s="420"/>
      <c r="H124" s="420"/>
      <c r="I124" s="421" t="s">
        <v>1259</v>
      </c>
      <c r="J124" s="422"/>
      <c r="K124" s="423"/>
    </row>
    <row r="125" spans="1:11" x14ac:dyDescent="0.25">
      <c r="B125" s="424" t="s">
        <v>1197</v>
      </c>
      <c r="C125" s="425"/>
      <c r="D125" s="425"/>
      <c r="E125" s="220" t="s">
        <v>1229</v>
      </c>
      <c r="F125" s="438">
        <v>45084</v>
      </c>
      <c r="G125" s="429"/>
      <c r="H125" s="429"/>
      <c r="I125" s="436">
        <v>1.2</v>
      </c>
      <c r="J125" s="436"/>
      <c r="K125" s="437"/>
    </row>
    <row r="126" spans="1:11" ht="14.4" thickBot="1" x14ac:dyDescent="0.3">
      <c r="B126" s="442"/>
      <c r="C126" s="443"/>
      <c r="D126" s="444"/>
      <c r="E126" s="221"/>
      <c r="F126" s="445"/>
      <c r="G126" s="443"/>
      <c r="H126" s="444"/>
      <c r="I126" s="446"/>
      <c r="J126" s="447"/>
      <c r="K126" s="448"/>
    </row>
    <row r="129" spans="5:8" x14ac:dyDescent="0.25">
      <c r="E129" s="19"/>
      <c r="F129" s="19"/>
      <c r="G129" s="19"/>
      <c r="H129" s="19"/>
    </row>
    <row r="130" spans="5:8" x14ac:dyDescent="0.25">
      <c r="E130" s="467" t="s">
        <v>1265</v>
      </c>
      <c r="F130" s="467"/>
      <c r="G130" s="467"/>
      <c r="H130" s="467"/>
    </row>
    <row r="131" spans="5:8" x14ac:dyDescent="0.25">
      <c r="E131" s="468" t="s">
        <v>1266</v>
      </c>
      <c r="F131" s="468"/>
      <c r="G131" s="468"/>
      <c r="H131" s="468"/>
    </row>
    <row r="135" spans="5:8" x14ac:dyDescent="0.25">
      <c r="E135" s="19"/>
      <c r="F135" s="19"/>
      <c r="G135" s="19"/>
      <c r="H135" s="19"/>
    </row>
    <row r="136" spans="5:8" x14ac:dyDescent="0.25">
      <c r="E136" s="467" t="s">
        <v>1267</v>
      </c>
      <c r="F136" s="467"/>
      <c r="G136" s="467"/>
      <c r="H136" s="467"/>
    </row>
    <row r="137" spans="5:8" x14ac:dyDescent="0.25">
      <c r="E137" s="468" t="s">
        <v>1268</v>
      </c>
      <c r="F137" s="468"/>
      <c r="G137" s="468"/>
      <c r="H137" s="468"/>
    </row>
  </sheetData>
  <mergeCells count="207">
    <mergeCell ref="B1:K2"/>
    <mergeCell ref="B102:K102"/>
    <mergeCell ref="E130:H130"/>
    <mergeCell ref="E131:H131"/>
    <mergeCell ref="E136:H136"/>
    <mergeCell ref="E137:H137"/>
    <mergeCell ref="B124:D124"/>
    <mergeCell ref="F124:H124"/>
    <mergeCell ref="I124:K124"/>
    <mergeCell ref="F89:G89"/>
    <mergeCell ref="F90:G90"/>
    <mergeCell ref="B91:K91"/>
    <mergeCell ref="B92:D92"/>
    <mergeCell ref="F92:H92"/>
    <mergeCell ref="B97:K97"/>
    <mergeCell ref="I92:J92"/>
    <mergeCell ref="B93:D93"/>
    <mergeCell ref="F93:H93"/>
    <mergeCell ref="I93:J93"/>
    <mergeCell ref="B94:D94"/>
    <mergeCell ref="F94:H94"/>
    <mergeCell ref="I94:J94"/>
    <mergeCell ref="B95:D95"/>
    <mergeCell ref="F95:H95"/>
    <mergeCell ref="I95:J95"/>
    <mergeCell ref="B96:D96"/>
    <mergeCell ref="B84:D84"/>
    <mergeCell ref="F84:H84"/>
    <mergeCell ref="I84:K84"/>
    <mergeCell ref="B85:D85"/>
    <mergeCell ref="F85:H85"/>
    <mergeCell ref="I85:K85"/>
    <mergeCell ref="F81:G81"/>
    <mergeCell ref="F82:G82"/>
    <mergeCell ref="F88:G88"/>
    <mergeCell ref="F83:G83"/>
    <mergeCell ref="F96:H96"/>
    <mergeCell ref="I96:K96"/>
    <mergeCell ref="B68:D68"/>
    <mergeCell ref="F68:H68"/>
    <mergeCell ref="I68:K68"/>
    <mergeCell ref="B78:D78"/>
    <mergeCell ref="F78:H78"/>
    <mergeCell ref="I78:K78"/>
    <mergeCell ref="F74:G74"/>
    <mergeCell ref="B76:D76"/>
    <mergeCell ref="F76:H76"/>
    <mergeCell ref="I76:K76"/>
    <mergeCell ref="B77:D77"/>
    <mergeCell ref="F77:H77"/>
    <mergeCell ref="I77:K77"/>
    <mergeCell ref="B69:D69"/>
    <mergeCell ref="F69:H69"/>
    <mergeCell ref="I69:K69"/>
    <mergeCell ref="F72:G72"/>
    <mergeCell ref="F73:G73"/>
    <mergeCell ref="B75:D75"/>
    <mergeCell ref="F75:H75"/>
    <mergeCell ref="I75:K75"/>
    <mergeCell ref="F56:G56"/>
    <mergeCell ref="F57:G57"/>
    <mergeCell ref="F58:G58"/>
    <mergeCell ref="F64:G64"/>
    <mergeCell ref="F65:G65"/>
    <mergeCell ref="F66:G66"/>
    <mergeCell ref="B67:D67"/>
    <mergeCell ref="F67:H67"/>
    <mergeCell ref="I67:K67"/>
    <mergeCell ref="B59:D59"/>
    <mergeCell ref="F59:H59"/>
    <mergeCell ref="I59:K59"/>
    <mergeCell ref="B60:D60"/>
    <mergeCell ref="F60:H60"/>
    <mergeCell ref="I60:K60"/>
    <mergeCell ref="B61:D61"/>
    <mergeCell ref="F61:H61"/>
    <mergeCell ref="I61:K61"/>
    <mergeCell ref="I26:K26"/>
    <mergeCell ref="B35:D35"/>
    <mergeCell ref="F35:H35"/>
    <mergeCell ref="I35:K35"/>
    <mergeCell ref="B34:D34"/>
    <mergeCell ref="F34:H34"/>
    <mergeCell ref="I34:K34"/>
    <mergeCell ref="B42:D42"/>
    <mergeCell ref="F42:H42"/>
    <mergeCell ref="I42:K42"/>
    <mergeCell ref="F39:G39"/>
    <mergeCell ref="F40:G40"/>
    <mergeCell ref="F29:G29"/>
    <mergeCell ref="F30:G30"/>
    <mergeCell ref="F31:G31"/>
    <mergeCell ref="B32:D32"/>
    <mergeCell ref="F32:H32"/>
    <mergeCell ref="I32:K32"/>
    <mergeCell ref="B33:D33"/>
    <mergeCell ref="F33:H33"/>
    <mergeCell ref="I33:K33"/>
    <mergeCell ref="F38:G38"/>
    <mergeCell ref="B41:D41"/>
    <mergeCell ref="F41:H41"/>
    <mergeCell ref="B125:D125"/>
    <mergeCell ref="F125:H125"/>
    <mergeCell ref="I125:K125"/>
    <mergeCell ref="B126:D126"/>
    <mergeCell ref="F126:H126"/>
    <mergeCell ref="I126:K126"/>
    <mergeCell ref="I14:K14"/>
    <mergeCell ref="F20:G20"/>
    <mergeCell ref="B17:D17"/>
    <mergeCell ref="F17:H17"/>
    <mergeCell ref="I17:K17"/>
    <mergeCell ref="F21:G21"/>
    <mergeCell ref="F22:G22"/>
    <mergeCell ref="B23:D23"/>
    <mergeCell ref="F23:H23"/>
    <mergeCell ref="I23:K23"/>
    <mergeCell ref="B24:D24"/>
    <mergeCell ref="F24:H24"/>
    <mergeCell ref="I24:K24"/>
    <mergeCell ref="B25:D25"/>
    <mergeCell ref="F25:H25"/>
    <mergeCell ref="I25:K25"/>
    <mergeCell ref="B26:D26"/>
    <mergeCell ref="F26:H26"/>
    <mergeCell ref="B15:D15"/>
    <mergeCell ref="F15:H15"/>
    <mergeCell ref="I15:K15"/>
    <mergeCell ref="B16:D16"/>
    <mergeCell ref="F16:H16"/>
    <mergeCell ref="I16:K16"/>
    <mergeCell ref="F11:G11"/>
    <mergeCell ref="F12:G12"/>
    <mergeCell ref="F13:G13"/>
    <mergeCell ref="B14:D14"/>
    <mergeCell ref="F14:H14"/>
    <mergeCell ref="F4:G4"/>
    <mergeCell ref="F5:G5"/>
    <mergeCell ref="F6:G6"/>
    <mergeCell ref="B7:D7"/>
    <mergeCell ref="F7:H7"/>
    <mergeCell ref="I7:K7"/>
    <mergeCell ref="B8:D8"/>
    <mergeCell ref="F8:H8"/>
    <mergeCell ref="I8:K8"/>
    <mergeCell ref="I41:K41"/>
    <mergeCell ref="F49:G49"/>
    <mergeCell ref="B52:D52"/>
    <mergeCell ref="F52:H52"/>
    <mergeCell ref="I52:K52"/>
    <mergeCell ref="B53:D53"/>
    <mergeCell ref="F53:H53"/>
    <mergeCell ref="I53:K53"/>
    <mergeCell ref="B43:D43"/>
    <mergeCell ref="F43:H43"/>
    <mergeCell ref="I43:K43"/>
    <mergeCell ref="F47:G47"/>
    <mergeCell ref="F48:G48"/>
    <mergeCell ref="B44:D44"/>
    <mergeCell ref="F44:H44"/>
    <mergeCell ref="I44:K44"/>
    <mergeCell ref="B50:D50"/>
    <mergeCell ref="F50:H50"/>
    <mergeCell ref="I50:K50"/>
    <mergeCell ref="B51:D51"/>
    <mergeCell ref="F51:H51"/>
    <mergeCell ref="I51:K51"/>
    <mergeCell ref="F98:G98"/>
    <mergeCell ref="F99:G99"/>
    <mergeCell ref="F100:G100"/>
    <mergeCell ref="F101:G101"/>
    <mergeCell ref="B103:H103"/>
    <mergeCell ref="B104:H104"/>
    <mergeCell ref="B105:D105"/>
    <mergeCell ref="F105:H105"/>
    <mergeCell ref="I105:K105"/>
    <mergeCell ref="B106:D106"/>
    <mergeCell ref="F106:K106"/>
    <mergeCell ref="B107:D107"/>
    <mergeCell ref="F107:K107"/>
    <mergeCell ref="B108:D108"/>
    <mergeCell ref="F108:K108"/>
    <mergeCell ref="B109:D109"/>
    <mergeCell ref="F109:H109"/>
    <mergeCell ref="I109:K109"/>
    <mergeCell ref="F111:G111"/>
    <mergeCell ref="F112:G112"/>
    <mergeCell ref="F113:G113"/>
    <mergeCell ref="B114:K114"/>
    <mergeCell ref="B115:D115"/>
    <mergeCell ref="F115:H115"/>
    <mergeCell ref="I115:K115"/>
    <mergeCell ref="B116:D116"/>
    <mergeCell ref="F116:H116"/>
    <mergeCell ref="I116:K116"/>
    <mergeCell ref="B117:D117"/>
    <mergeCell ref="F117:H117"/>
    <mergeCell ref="I117:K117"/>
    <mergeCell ref="B119:D119"/>
    <mergeCell ref="F119:H119"/>
    <mergeCell ref="I119:K119"/>
    <mergeCell ref="F121:G121"/>
    <mergeCell ref="F122:G122"/>
    <mergeCell ref="F123:G123"/>
    <mergeCell ref="B118:D118"/>
    <mergeCell ref="F118:H118"/>
    <mergeCell ref="I118:K118"/>
  </mergeCells>
  <phoneticPr fontId="6" type="noConversion"/>
  <conditionalFormatting sqref="C82:C83">
    <cfRule type="duplicateValues" dxfId="16" priority="1"/>
  </conditionalFormatting>
  <conditionalFormatting sqref="C120">
    <cfRule type="duplicateValues" dxfId="15" priority="2"/>
  </conditionalFormatting>
  <conditionalFormatting sqref="C122:C123 C112:C113 C89:C90 C73:C74 C21:C22 C12:C13 C99 C5 C10 C30:C31 C39:C40 C48:C49 C57:C58 C65:C66 C110 C87 C3 C19 C28 C37 C46 C55 C63 C71 C80">
    <cfRule type="duplicateValues" dxfId="14" priority="3"/>
  </conditionalFormatting>
  <hyperlinks>
    <hyperlink ref="E15" r:id="rId1" display="https://www.amazon.com.br/Ducha-Chuveiro-El%C3%A9trico-Triton-Sintex/dp/B07BSRY8HC/ref=asc_df_B07BSRY8HC/?tag=googleshopp00-20&amp;linkCode=df0&amp;hvadid=379733782231&amp;hvpos=&amp;hvnetw=g&amp;hvrand=1866390466876898185&amp;hvpone=&amp;hvptwo=&amp;hvqmt=&amp;hvdev=c&amp;hvdvcmdl=&amp;hvlocint=&amp;hvlocphy=9101272&amp;hvtargid=pla-1304650878155&amp;psc=1" xr:uid="{28D07A9B-189F-4073-8C4E-AA77F989074F}"/>
    <hyperlink ref="E16" r:id="rId2" xr:uid="{95C33F08-1F24-42D5-B655-DF5992B5B43F}"/>
    <hyperlink ref="E17" r:id="rId3" xr:uid="{4C9F6B2F-0F19-4B59-AC10-BCC500DF2115}"/>
    <hyperlink ref="E24" r:id="rId4" xr:uid="{5EE7F6A1-6AF5-43B1-BF50-9485BA195DD1}"/>
    <hyperlink ref="E25" r:id="rId5" xr:uid="{A013B660-6BB6-4CB4-BBE7-DAEB437985F7}"/>
    <hyperlink ref="E26" r:id="rId6" xr:uid="{8CCC4214-01E1-4699-9051-D14CC068A811}"/>
    <hyperlink ref="E33" r:id="rId7" xr:uid="{502456A7-011A-4E00-9BC5-50759BDA4A34}"/>
    <hyperlink ref="E34" r:id="rId8" display="https://www.carrefour.com.br/freio-d-agua-100mm-3p-para-reservatorio-de-agua-mp911107345/p?utm_medium=sem&amp;utm_source=google_pmax_4p&amp;utm_campaign=4p_performancemax_todos_os_produtos&amp;gclid=CjwKCAjwsvujBhAXEiwA_UXnAFpj8XMD-1HyeCE-B8Osru0sbdmvorEsucKNxzNeEARsW56Fo3tgPxoC4cYQAvD_BwE" xr:uid="{10508B62-95A9-4CCA-888A-7474F5A32622}"/>
    <hyperlink ref="E35" r:id="rId9" xr:uid="{CF4687F2-8B08-4FCA-8DCB-FC2F1EC121DB}"/>
    <hyperlink ref="E42" r:id="rId10" xr:uid="{8407F690-E4AE-44CF-A764-C6EA69B701F6}"/>
    <hyperlink ref="E43" r:id="rId11" display="https://www.carrefour.com.br/sifao-ladrao-100mm-3p-para-reservatorio-de-agua-mp911107346/p?utm_medium=sem&amp;utm_source=google_pmax_4p&amp;utm_campaign=4p_performancemax_todos_os_produtos&amp;gclid=CjwKCAjwsvujBhAXEiwA_UXnAK6oRD-jBilxBEY4umRDkVE0_BESzhmYwXbBqXAi32xg8RcDetRRlxoCpdkQAvD_BwE" xr:uid="{2CF1B49B-3A59-44D8-84F0-DB4991E0672E}"/>
    <hyperlink ref="E44" r:id="rId12" display="https://www.magazineluiza.com.br/sifao-ladrao-100-mm-3p-technik-do-brasil/p/jc4h3hf9a2/cj/tusi/?&amp;seller_id=olistplus&amp;utm_source=google&amp;utm_medium=pla&amp;utm_campaign=&amp;partner_id=69579&amp;gclid=CjwKCAjwsvujBhAXEiwA_UXnAB2-CFCv0GEcvELojbNle3rg4ylr39l63kZqV5DftA4M3sp97cHfehoC0JQQAvD_BwE&amp;gclsrc=aw.ds" xr:uid="{8CA7FE11-BC07-418B-B821-EE644A3E9DA3}"/>
    <hyperlink ref="E60" r:id="rId13" xr:uid="{F7A0916D-6A70-4DB2-9B97-5E85640CFBE9}"/>
    <hyperlink ref="E61" r:id="rId14" display="https://www.magazineluiza.com.br/conjunto-de-succao-flutuante-3p-com-mangueira-ecosoli-25m/p/cca24b5cb7/fj/mjdm/?&amp;seller_id=ecosolisolucoesemenergiasolar&amp;utm_source=google&amp;utm_medium=pla&amp;utm_campaign=&amp;partner_id=69095&amp;gclid=CjwKCAjwsvujBhAXEiwA_UXnACrsAzCsKwu2emExDZEMWuCEbCC0KsfvaO1wa222iiW1IAJ4CdeXThoCnP0QAvD_BwE&amp;gclsrc=aw.ds" xr:uid="{97CD3570-93B6-4BB6-BEB8-639649016AE6}"/>
    <hyperlink ref="E51" r:id="rId15" xr:uid="{1EB148D0-1731-4BA8-B22F-1A6CAFEFA90D}"/>
    <hyperlink ref="E52" r:id="rId16" xr:uid="{E8D9B1AA-A67D-4123-9F53-DD63064F2E15}"/>
    <hyperlink ref="E53" r:id="rId17" xr:uid="{E4AF2DF8-AE69-498E-88CA-4EEEECA76965}"/>
    <hyperlink ref="E76" r:id="rId18" xr:uid="{90AB7DC3-09DB-462D-A255-569A8DDCD03D}"/>
    <hyperlink ref="E77" r:id="rId19" xr:uid="{91380D6A-D2E4-4FD9-84B6-73F7785F50CF}"/>
    <hyperlink ref="E78" r:id="rId20" xr:uid="{7928E8B6-1D82-4D44-9AB8-4EC719F1D3E7}"/>
  </hyperlinks>
  <pageMargins left="0.39370078740157483" right="0.39370078740157483" top="0.39370078740157483" bottom="0.39370078740157483" header="0" footer="0"/>
  <pageSetup paperSize="9" scale="44" fitToHeight="0" orientation="portrait" horizontalDpi="360" verticalDpi="360" r:id="rId21"/>
  <legacyDrawing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13"/>
  <sheetViews>
    <sheetView showGridLines="0" view="pageBreakPreview" topLeftCell="A390" zoomScale="70" zoomScaleNormal="70" zoomScaleSheetLayoutView="70" workbookViewId="0">
      <selection activeCell="E399" sqref="E399"/>
    </sheetView>
  </sheetViews>
  <sheetFormatPr defaultColWidth="9" defaultRowHeight="13.8" x14ac:dyDescent="0.25"/>
  <cols>
    <col min="1" max="1" width="9" style="2"/>
    <col min="2" max="2" width="13.3984375" style="2" customWidth="1"/>
    <col min="3" max="3" width="14.19921875" style="2" customWidth="1"/>
    <col min="4" max="4" width="15.5" style="2" customWidth="1"/>
    <col min="5" max="5" width="69.3984375" style="2" customWidth="1"/>
    <col min="6" max="6" width="11.59765625" style="2" customWidth="1"/>
    <col min="7" max="7" width="11.8984375" style="2" customWidth="1"/>
    <col min="8" max="8" width="18.8984375" style="2" customWidth="1"/>
    <col min="9" max="9" width="13.8984375" style="2" customWidth="1"/>
    <col min="10" max="10" width="12" style="2" bestFit="1" customWidth="1"/>
    <col min="11" max="11" width="16.8984375" style="2" customWidth="1"/>
    <col min="12" max="12" width="14" style="2" bestFit="1" customWidth="1"/>
    <col min="13" max="13" width="11.3984375" style="2" customWidth="1"/>
    <col min="14" max="16384" width="9" style="2"/>
  </cols>
  <sheetData>
    <row r="1" spans="1:12" ht="24.75" customHeight="1" x14ac:dyDescent="0.25">
      <c r="A1" s="70"/>
      <c r="B1" s="488"/>
      <c r="C1" s="488"/>
      <c r="D1" s="489"/>
      <c r="E1" s="494" t="s">
        <v>935</v>
      </c>
      <c r="F1" s="495"/>
      <c r="G1" s="495"/>
      <c r="H1" s="495"/>
      <c r="I1" s="495"/>
      <c r="J1" s="495"/>
      <c r="K1" s="495"/>
      <c r="L1" s="71"/>
    </row>
    <row r="2" spans="1:12" x14ac:dyDescent="0.25">
      <c r="A2" s="17"/>
      <c r="B2" s="490"/>
      <c r="C2" s="490"/>
      <c r="D2" s="491"/>
      <c r="E2" s="72" t="s">
        <v>0</v>
      </c>
      <c r="F2" s="482" t="s">
        <v>1</v>
      </c>
      <c r="G2" s="496"/>
      <c r="H2" s="483"/>
      <c r="I2" s="73" t="s">
        <v>2</v>
      </c>
      <c r="J2" s="482" t="s">
        <v>3</v>
      </c>
      <c r="K2" s="483"/>
      <c r="L2" s="18"/>
    </row>
    <row r="3" spans="1:12" x14ac:dyDescent="0.25">
      <c r="A3" s="17"/>
      <c r="B3" s="490"/>
      <c r="C3" s="490"/>
      <c r="D3" s="491"/>
      <c r="E3" s="497" t="s">
        <v>980</v>
      </c>
      <c r="F3" s="500" t="s">
        <v>981</v>
      </c>
      <c r="G3" s="501"/>
      <c r="H3" s="502"/>
      <c r="I3" s="503">
        <f>'PLAN ORCAMENTARIA'!I3:I5</f>
        <v>0.30909999999999999</v>
      </c>
      <c r="J3" s="506" t="s">
        <v>907</v>
      </c>
      <c r="K3" s="507"/>
      <c r="L3" s="18"/>
    </row>
    <row r="4" spans="1:12" ht="13.95" customHeight="1" x14ac:dyDescent="0.25">
      <c r="A4" s="17"/>
      <c r="B4" s="490"/>
      <c r="C4" s="490"/>
      <c r="D4" s="491"/>
      <c r="E4" s="498"/>
      <c r="F4" s="512" t="s">
        <v>982</v>
      </c>
      <c r="G4" s="513"/>
      <c r="H4" s="514"/>
      <c r="I4" s="504"/>
      <c r="J4" s="508"/>
      <c r="K4" s="509"/>
      <c r="L4" s="18"/>
    </row>
    <row r="5" spans="1:12" ht="13.95" customHeight="1" x14ac:dyDescent="0.25">
      <c r="A5" s="17"/>
      <c r="B5" s="490"/>
      <c r="C5" s="490"/>
      <c r="D5" s="491"/>
      <c r="E5" s="499"/>
      <c r="F5" s="512" t="s">
        <v>1176</v>
      </c>
      <c r="G5" s="513"/>
      <c r="H5" s="514"/>
      <c r="I5" s="504"/>
      <c r="J5" s="510"/>
      <c r="K5" s="511"/>
      <c r="L5" s="18"/>
    </row>
    <row r="6" spans="1:12" ht="13.95" customHeight="1" x14ac:dyDescent="0.25">
      <c r="A6" s="17"/>
      <c r="B6" s="490"/>
      <c r="C6" s="490"/>
      <c r="D6" s="491"/>
      <c r="E6" s="72" t="s">
        <v>5</v>
      </c>
      <c r="F6" s="512" t="s">
        <v>983</v>
      </c>
      <c r="G6" s="513"/>
      <c r="H6" s="514"/>
      <c r="I6" s="504"/>
      <c r="J6" s="482" t="s">
        <v>6</v>
      </c>
      <c r="K6" s="483"/>
      <c r="L6" s="18"/>
    </row>
    <row r="7" spans="1:12" ht="27.6" x14ac:dyDescent="0.25">
      <c r="A7" s="17"/>
      <c r="B7" s="492"/>
      <c r="C7" s="492"/>
      <c r="D7" s="493"/>
      <c r="E7" s="74" t="str">
        <f>'PLAN ORCAMENTARIA'!E5</f>
        <v>RUA CÉLIA DIAS DE ALMEIDA, S/N, CONJUNTO HABITACIONAL MARIA DOS ANJOS</v>
      </c>
      <c r="F7" s="529"/>
      <c r="G7" s="530"/>
      <c r="H7" s="531"/>
      <c r="I7" s="505"/>
      <c r="J7" s="484">
        <f ca="1">BDI!K4</f>
        <v>45281</v>
      </c>
      <c r="K7" s="485"/>
      <c r="L7" s="18"/>
    </row>
    <row r="8" spans="1:12" ht="14.4" thickBot="1" x14ac:dyDescent="0.3">
      <c r="A8" s="17"/>
      <c r="B8" s="486" t="s">
        <v>7</v>
      </c>
      <c r="C8" s="486"/>
      <c r="D8" s="486"/>
      <c r="E8" s="486"/>
      <c r="F8" s="486"/>
      <c r="G8" s="486"/>
      <c r="H8" s="486"/>
      <c r="I8" s="486"/>
      <c r="J8" s="486"/>
      <c r="K8" s="486"/>
      <c r="L8" s="18"/>
    </row>
    <row r="9" spans="1:12" x14ac:dyDescent="0.25">
      <c r="A9" s="17"/>
      <c r="B9" s="231" t="s">
        <v>121</v>
      </c>
      <c r="C9" s="232" t="s">
        <v>9</v>
      </c>
      <c r="D9" s="233" t="s">
        <v>10</v>
      </c>
      <c r="E9" s="233" t="s">
        <v>11</v>
      </c>
      <c r="F9" s="487" t="s">
        <v>984</v>
      </c>
      <c r="G9" s="487"/>
      <c r="H9" s="234" t="s">
        <v>12</v>
      </c>
      <c r="I9" s="232" t="s">
        <v>13</v>
      </c>
      <c r="J9" s="232" t="s">
        <v>14</v>
      </c>
      <c r="K9" s="235" t="s">
        <v>16</v>
      </c>
      <c r="L9" s="18"/>
    </row>
    <row r="10" spans="1:12" ht="26.4" x14ac:dyDescent="0.25">
      <c r="A10" s="17"/>
      <c r="B10" s="109" t="s">
        <v>985</v>
      </c>
      <c r="C10" s="78" t="s">
        <v>122</v>
      </c>
      <c r="D10" s="79" t="s">
        <v>22</v>
      </c>
      <c r="E10" s="79" t="s">
        <v>123</v>
      </c>
      <c r="F10" s="479" t="s">
        <v>986</v>
      </c>
      <c r="G10" s="479"/>
      <c r="H10" s="80" t="s">
        <v>52</v>
      </c>
      <c r="I10" s="81">
        <v>1</v>
      </c>
      <c r="J10" s="82"/>
      <c r="K10" s="110">
        <f>SUM(K11:K17)</f>
        <v>151.23999999999998</v>
      </c>
      <c r="L10" s="18"/>
    </row>
    <row r="11" spans="1:12" ht="26.4" x14ac:dyDescent="0.25">
      <c r="A11" s="17"/>
      <c r="B11" s="222" t="s">
        <v>987</v>
      </c>
      <c r="C11" s="83" t="s">
        <v>988</v>
      </c>
      <c r="D11" s="84" t="s">
        <v>43</v>
      </c>
      <c r="E11" s="84" t="s">
        <v>989</v>
      </c>
      <c r="F11" s="480" t="s">
        <v>986</v>
      </c>
      <c r="G11" s="480"/>
      <c r="H11" s="85" t="s">
        <v>76</v>
      </c>
      <c r="I11" s="86">
        <v>8.0000000000000002E-3</v>
      </c>
      <c r="J11" s="87">
        <v>410.08</v>
      </c>
      <c r="K11" s="223">
        <f>ROUND(I11*J11,2)</f>
        <v>3.28</v>
      </c>
      <c r="L11" s="18"/>
    </row>
    <row r="12" spans="1:12" ht="26.4" x14ac:dyDescent="0.25">
      <c r="A12" s="17"/>
      <c r="B12" s="222" t="s">
        <v>987</v>
      </c>
      <c r="C12" s="83" t="s">
        <v>990</v>
      </c>
      <c r="D12" s="84" t="s">
        <v>43</v>
      </c>
      <c r="E12" s="84" t="s">
        <v>991</v>
      </c>
      <c r="F12" s="480" t="s">
        <v>986</v>
      </c>
      <c r="G12" s="480"/>
      <c r="H12" s="85" t="s">
        <v>992</v>
      </c>
      <c r="I12" s="86">
        <v>1.1282051</v>
      </c>
      <c r="J12" s="87">
        <v>24.43</v>
      </c>
      <c r="K12" s="223">
        <f t="shared" ref="K12:K14" si="0">ROUND(I12*J12,2)</f>
        <v>27.56</v>
      </c>
      <c r="L12" s="18"/>
    </row>
    <row r="13" spans="1:12" ht="26.4" x14ac:dyDescent="0.25">
      <c r="A13" s="17"/>
      <c r="B13" s="222" t="s">
        <v>987</v>
      </c>
      <c r="C13" s="83" t="s">
        <v>993</v>
      </c>
      <c r="D13" s="84" t="s">
        <v>43</v>
      </c>
      <c r="E13" s="84" t="s">
        <v>994</v>
      </c>
      <c r="F13" s="480" t="s">
        <v>986</v>
      </c>
      <c r="G13" s="480"/>
      <c r="H13" s="85" t="s">
        <v>992</v>
      </c>
      <c r="I13" s="86">
        <v>0.56410249999999995</v>
      </c>
      <c r="J13" s="87">
        <v>17.77</v>
      </c>
      <c r="K13" s="223">
        <f t="shared" si="0"/>
        <v>10.02</v>
      </c>
      <c r="L13" s="18"/>
    </row>
    <row r="14" spans="1:12" ht="26.4" x14ac:dyDescent="0.25">
      <c r="A14" s="17"/>
      <c r="B14" s="222" t="s">
        <v>987</v>
      </c>
      <c r="C14" s="83" t="s">
        <v>995</v>
      </c>
      <c r="D14" s="84" t="s">
        <v>43</v>
      </c>
      <c r="E14" s="84" t="s">
        <v>996</v>
      </c>
      <c r="F14" s="480" t="s">
        <v>997</v>
      </c>
      <c r="G14" s="480"/>
      <c r="H14" s="85" t="s">
        <v>52</v>
      </c>
      <c r="I14" s="86">
        <v>1</v>
      </c>
      <c r="J14" s="87">
        <v>23.43</v>
      </c>
      <c r="K14" s="223">
        <f t="shared" si="0"/>
        <v>23.43</v>
      </c>
      <c r="L14" s="18"/>
    </row>
    <row r="15" spans="1:12" x14ac:dyDescent="0.25">
      <c r="A15" s="17"/>
      <c r="B15" s="96" t="s">
        <v>998</v>
      </c>
      <c r="C15" s="88" t="s">
        <v>999</v>
      </c>
      <c r="D15" s="89" t="s">
        <v>305</v>
      </c>
      <c r="E15" s="89" t="s">
        <v>1000</v>
      </c>
      <c r="F15" s="481" t="s">
        <v>1001</v>
      </c>
      <c r="G15" s="481"/>
      <c r="H15" s="90" t="s">
        <v>44</v>
      </c>
      <c r="I15" s="91">
        <v>57</v>
      </c>
      <c r="J15" s="92">
        <f>COTACOES!K122</f>
        <v>1.2</v>
      </c>
      <c r="K15" s="94">
        <f>ROUND(I15*J15,2)</f>
        <v>68.400000000000006</v>
      </c>
      <c r="L15" s="18"/>
    </row>
    <row r="16" spans="1:12" x14ac:dyDescent="0.25">
      <c r="A16" s="17"/>
      <c r="B16" s="96" t="s">
        <v>998</v>
      </c>
      <c r="C16" s="88">
        <v>33</v>
      </c>
      <c r="D16" s="89" t="s">
        <v>198</v>
      </c>
      <c r="E16" s="89" t="s">
        <v>1002</v>
      </c>
      <c r="F16" s="481" t="s">
        <v>1001</v>
      </c>
      <c r="G16" s="481"/>
      <c r="H16" s="90" t="s">
        <v>1003</v>
      </c>
      <c r="I16" s="91">
        <v>0.79</v>
      </c>
      <c r="J16" s="92">
        <v>9.07</v>
      </c>
      <c r="K16" s="94">
        <f t="shared" ref="K16:K17" si="1">ROUND(I16*J16,2)</f>
        <v>7.17</v>
      </c>
      <c r="L16" s="18"/>
    </row>
    <row r="17" spans="1:12" ht="14.4" thickBot="1" x14ac:dyDescent="0.3">
      <c r="A17" s="17"/>
      <c r="B17" s="236" t="s">
        <v>998</v>
      </c>
      <c r="C17" s="237">
        <v>134</v>
      </c>
      <c r="D17" s="238" t="s">
        <v>198</v>
      </c>
      <c r="E17" s="238" t="s">
        <v>1004</v>
      </c>
      <c r="F17" s="515" t="s">
        <v>1001</v>
      </c>
      <c r="G17" s="515"/>
      <c r="H17" s="239" t="s">
        <v>1003</v>
      </c>
      <c r="I17" s="240">
        <v>7.85</v>
      </c>
      <c r="J17" s="241">
        <v>1.45</v>
      </c>
      <c r="K17" s="230">
        <f t="shared" si="1"/>
        <v>11.38</v>
      </c>
      <c r="L17" s="18"/>
    </row>
    <row r="18" spans="1:12" ht="14.4" thickBot="1" x14ac:dyDescent="0.3">
      <c r="A18" s="17"/>
      <c r="B18" s="126"/>
      <c r="C18" s="126"/>
      <c r="D18" s="126"/>
      <c r="E18" s="126"/>
      <c r="F18" s="126"/>
      <c r="G18" s="127"/>
      <c r="H18" s="126"/>
      <c r="I18" s="516"/>
      <c r="J18" s="516"/>
      <c r="K18" s="127"/>
      <c r="L18" s="18"/>
    </row>
    <row r="19" spans="1:12" x14ac:dyDescent="0.25">
      <c r="A19" s="17"/>
      <c r="B19" s="112"/>
      <c r="C19" s="113"/>
      <c r="D19" s="113"/>
      <c r="E19" s="113"/>
      <c r="F19" s="113"/>
      <c r="G19" s="113"/>
      <c r="H19" s="113"/>
      <c r="I19" s="113"/>
      <c r="J19" s="113"/>
      <c r="K19" s="114"/>
      <c r="L19" s="18"/>
    </row>
    <row r="20" spans="1:12" x14ac:dyDescent="0.25">
      <c r="A20" s="17"/>
      <c r="B20" s="107" t="s">
        <v>234</v>
      </c>
      <c r="C20" s="75" t="s">
        <v>9</v>
      </c>
      <c r="D20" s="76" t="s">
        <v>10</v>
      </c>
      <c r="E20" s="76" t="s">
        <v>11</v>
      </c>
      <c r="F20" s="517" t="s">
        <v>984</v>
      </c>
      <c r="G20" s="518"/>
      <c r="H20" s="77" t="s">
        <v>12</v>
      </c>
      <c r="I20" s="75" t="s">
        <v>13</v>
      </c>
      <c r="J20" s="75" t="s">
        <v>14</v>
      </c>
      <c r="K20" s="108" t="s">
        <v>16</v>
      </c>
      <c r="L20" s="18"/>
    </row>
    <row r="21" spans="1:12" ht="39.6" x14ac:dyDescent="0.25">
      <c r="A21" s="17"/>
      <c r="B21" s="109" t="s">
        <v>985</v>
      </c>
      <c r="C21" s="78" t="s">
        <v>235</v>
      </c>
      <c r="D21" s="79" t="s">
        <v>22</v>
      </c>
      <c r="E21" s="79" t="s">
        <v>236</v>
      </c>
      <c r="F21" s="479" t="s">
        <v>986</v>
      </c>
      <c r="G21" s="479"/>
      <c r="H21" s="80" t="s">
        <v>52</v>
      </c>
      <c r="I21" s="81">
        <v>1</v>
      </c>
      <c r="J21" s="82"/>
      <c r="K21" s="110">
        <f>SUM(K22:K36)</f>
        <v>76.38</v>
      </c>
      <c r="L21" s="18"/>
    </row>
    <row r="22" spans="1:12" ht="39.6" x14ac:dyDescent="0.25">
      <c r="A22" s="17"/>
      <c r="B22" s="222" t="s">
        <v>987</v>
      </c>
      <c r="C22" s="83" t="s">
        <v>1005</v>
      </c>
      <c r="D22" s="84" t="s">
        <v>43</v>
      </c>
      <c r="E22" s="84" t="s">
        <v>1006</v>
      </c>
      <c r="F22" s="480" t="s">
        <v>986</v>
      </c>
      <c r="G22" s="480"/>
      <c r="H22" s="85" t="s">
        <v>48</v>
      </c>
      <c r="I22" s="86">
        <v>1.1000000000000001</v>
      </c>
      <c r="J22" s="87">
        <v>2.09</v>
      </c>
      <c r="K22" s="223">
        <f>ROUND(I22*J22,2)</f>
        <v>2.2999999999999998</v>
      </c>
      <c r="L22" s="18"/>
    </row>
    <row r="23" spans="1:12" ht="26.4" x14ac:dyDescent="0.25">
      <c r="A23" s="17"/>
      <c r="B23" s="222" t="s">
        <v>987</v>
      </c>
      <c r="C23" s="83" t="s">
        <v>1007</v>
      </c>
      <c r="D23" s="84" t="s">
        <v>43</v>
      </c>
      <c r="E23" s="84" t="s">
        <v>1008</v>
      </c>
      <c r="F23" s="480" t="s">
        <v>986</v>
      </c>
      <c r="G23" s="480"/>
      <c r="H23" s="85" t="s">
        <v>992</v>
      </c>
      <c r="I23" s="86">
        <v>0.52380950000000004</v>
      </c>
      <c r="J23" s="87">
        <v>24.79</v>
      </c>
      <c r="K23" s="223">
        <f t="shared" ref="K23:K26" si="2">ROUND(I23*J23,2)</f>
        <v>12.99</v>
      </c>
      <c r="L23" s="18"/>
    </row>
    <row r="24" spans="1:12" ht="26.4" x14ac:dyDescent="0.25">
      <c r="A24" s="17"/>
      <c r="B24" s="222" t="s">
        <v>987</v>
      </c>
      <c r="C24" s="83" t="s">
        <v>1009</v>
      </c>
      <c r="D24" s="84" t="s">
        <v>43</v>
      </c>
      <c r="E24" s="84" t="s">
        <v>1010</v>
      </c>
      <c r="F24" s="480" t="s">
        <v>986</v>
      </c>
      <c r="G24" s="480"/>
      <c r="H24" s="85" t="s">
        <v>992</v>
      </c>
      <c r="I24" s="86">
        <v>0.26190479999999999</v>
      </c>
      <c r="J24" s="87">
        <v>22.18</v>
      </c>
      <c r="K24" s="223">
        <f t="shared" si="2"/>
        <v>5.81</v>
      </c>
      <c r="L24" s="18"/>
    </row>
    <row r="25" spans="1:12" ht="39.6" x14ac:dyDescent="0.25">
      <c r="A25" s="17"/>
      <c r="B25" s="222" t="s">
        <v>987</v>
      </c>
      <c r="C25" s="83" t="s">
        <v>1011</v>
      </c>
      <c r="D25" s="84" t="s">
        <v>43</v>
      </c>
      <c r="E25" s="84" t="s">
        <v>1012</v>
      </c>
      <c r="F25" s="480" t="s">
        <v>986</v>
      </c>
      <c r="G25" s="480"/>
      <c r="H25" s="85" t="s">
        <v>48</v>
      </c>
      <c r="I25" s="86">
        <v>1.7</v>
      </c>
      <c r="J25" s="87">
        <v>5.51</v>
      </c>
      <c r="K25" s="223">
        <f t="shared" si="2"/>
        <v>9.3699999999999992</v>
      </c>
      <c r="L25" s="18"/>
    </row>
    <row r="26" spans="1:12" ht="26.4" x14ac:dyDescent="0.25">
      <c r="A26" s="17"/>
      <c r="B26" s="222" t="s">
        <v>987</v>
      </c>
      <c r="C26" s="83" t="s">
        <v>993</v>
      </c>
      <c r="D26" s="84" t="s">
        <v>43</v>
      </c>
      <c r="E26" s="84" t="s">
        <v>994</v>
      </c>
      <c r="F26" s="480" t="s">
        <v>986</v>
      </c>
      <c r="G26" s="480"/>
      <c r="H26" s="85" t="s">
        <v>992</v>
      </c>
      <c r="I26" s="86">
        <v>0.26190479999999999</v>
      </c>
      <c r="J26" s="87">
        <f>J13</f>
        <v>17.77</v>
      </c>
      <c r="K26" s="223">
        <f t="shared" si="2"/>
        <v>4.6500000000000004</v>
      </c>
      <c r="L26" s="18"/>
    </row>
    <row r="27" spans="1:12" x14ac:dyDescent="0.25">
      <c r="A27" s="93"/>
      <c r="B27" s="96" t="s">
        <v>998</v>
      </c>
      <c r="C27" s="88" t="s">
        <v>1177</v>
      </c>
      <c r="D27" s="89" t="s">
        <v>254</v>
      </c>
      <c r="E27" s="89" t="s">
        <v>1178</v>
      </c>
      <c r="F27" s="481" t="s">
        <v>1013</v>
      </c>
      <c r="G27" s="481"/>
      <c r="H27" s="90" t="s">
        <v>44</v>
      </c>
      <c r="I27" s="91">
        <v>2.3E-3</v>
      </c>
      <c r="J27" s="92">
        <v>824.49</v>
      </c>
      <c r="K27" s="94">
        <f>ROUND(I27*J27,2)</f>
        <v>1.9</v>
      </c>
      <c r="L27" s="95"/>
    </row>
    <row r="28" spans="1:12" ht="26.4" x14ac:dyDescent="0.25">
      <c r="A28" s="93"/>
      <c r="B28" s="96" t="s">
        <v>998</v>
      </c>
      <c r="C28" s="88" t="s">
        <v>1014</v>
      </c>
      <c r="D28" s="89" t="s">
        <v>43</v>
      </c>
      <c r="E28" s="89" t="s">
        <v>1015</v>
      </c>
      <c r="F28" s="481" t="s">
        <v>1001</v>
      </c>
      <c r="G28" s="481"/>
      <c r="H28" s="90" t="s">
        <v>1016</v>
      </c>
      <c r="I28" s="91">
        <v>1.5</v>
      </c>
      <c r="J28" s="92">
        <v>0.31</v>
      </c>
      <c r="K28" s="94">
        <f t="shared" ref="K28:K36" si="3">ROUND(I28*J28,2)</f>
        <v>0.47</v>
      </c>
      <c r="L28" s="95"/>
    </row>
    <row r="29" spans="1:12" x14ac:dyDescent="0.25">
      <c r="A29" s="93"/>
      <c r="B29" s="96" t="s">
        <v>998</v>
      </c>
      <c r="C29" s="88" t="s">
        <v>1017</v>
      </c>
      <c r="D29" s="89" t="s">
        <v>43</v>
      </c>
      <c r="E29" s="89" t="s">
        <v>1018</v>
      </c>
      <c r="F29" s="481" t="s">
        <v>1001</v>
      </c>
      <c r="G29" s="481"/>
      <c r="H29" s="90" t="s">
        <v>99</v>
      </c>
      <c r="I29" s="91">
        <v>0.35</v>
      </c>
      <c r="J29" s="92">
        <v>3.37</v>
      </c>
      <c r="K29" s="94">
        <f t="shared" si="3"/>
        <v>1.18</v>
      </c>
      <c r="L29" s="95"/>
    </row>
    <row r="30" spans="1:12" ht="39.6" x14ac:dyDescent="0.25">
      <c r="A30" s="93"/>
      <c r="B30" s="96" t="s">
        <v>998</v>
      </c>
      <c r="C30" s="88" t="s">
        <v>1019</v>
      </c>
      <c r="D30" s="89" t="s">
        <v>43</v>
      </c>
      <c r="E30" s="89" t="s">
        <v>1020</v>
      </c>
      <c r="F30" s="481" t="s">
        <v>1001</v>
      </c>
      <c r="G30" s="481"/>
      <c r="H30" s="90" t="s">
        <v>1021</v>
      </c>
      <c r="I30" s="91">
        <v>1.5</v>
      </c>
      <c r="J30" s="92">
        <v>0.24</v>
      </c>
      <c r="K30" s="94">
        <f t="shared" si="3"/>
        <v>0.36</v>
      </c>
      <c r="L30" s="95"/>
    </row>
    <row r="31" spans="1:12" ht="39.6" x14ac:dyDescent="0.25">
      <c r="A31" s="93"/>
      <c r="B31" s="96" t="s">
        <v>998</v>
      </c>
      <c r="C31" s="88" t="s">
        <v>1022</v>
      </c>
      <c r="D31" s="89" t="s">
        <v>43</v>
      </c>
      <c r="E31" s="89" t="s">
        <v>1023</v>
      </c>
      <c r="F31" s="481" t="s">
        <v>1001</v>
      </c>
      <c r="G31" s="481"/>
      <c r="H31" s="90" t="s">
        <v>1021</v>
      </c>
      <c r="I31" s="91">
        <v>12</v>
      </c>
      <c r="J31" s="92">
        <v>0.14000000000000001</v>
      </c>
      <c r="K31" s="94">
        <f t="shared" si="3"/>
        <v>1.68</v>
      </c>
      <c r="L31" s="95"/>
    </row>
    <row r="32" spans="1:12" x14ac:dyDescent="0.25">
      <c r="A32" s="93"/>
      <c r="B32" s="96" t="s">
        <v>998</v>
      </c>
      <c r="C32" s="88" t="s">
        <v>1024</v>
      </c>
      <c r="D32" s="89" t="s">
        <v>43</v>
      </c>
      <c r="E32" s="89" t="s">
        <v>1025</v>
      </c>
      <c r="F32" s="481" t="s">
        <v>1001</v>
      </c>
      <c r="G32" s="481"/>
      <c r="H32" s="90" t="s">
        <v>1021</v>
      </c>
      <c r="I32" s="91">
        <v>1.5</v>
      </c>
      <c r="J32" s="92">
        <v>0.4</v>
      </c>
      <c r="K32" s="94">
        <f t="shared" si="3"/>
        <v>0.6</v>
      </c>
      <c r="L32" s="95"/>
    </row>
    <row r="33" spans="1:12" ht="39.6" x14ac:dyDescent="0.25">
      <c r="A33" s="93"/>
      <c r="B33" s="96" t="s">
        <v>998</v>
      </c>
      <c r="C33" s="88" t="s">
        <v>1026</v>
      </c>
      <c r="D33" s="89" t="s">
        <v>43</v>
      </c>
      <c r="E33" s="89" t="s">
        <v>1027</v>
      </c>
      <c r="F33" s="481" t="s">
        <v>1001</v>
      </c>
      <c r="G33" s="481"/>
      <c r="H33" s="90" t="s">
        <v>1021</v>
      </c>
      <c r="I33" s="91">
        <v>1.5</v>
      </c>
      <c r="J33" s="92">
        <v>1.59</v>
      </c>
      <c r="K33" s="94">
        <f>ROUND(I33*J33,2)</f>
        <v>2.39</v>
      </c>
      <c r="L33" s="95"/>
    </row>
    <row r="34" spans="1:12" ht="26.4" x14ac:dyDescent="0.25">
      <c r="A34" s="93"/>
      <c r="B34" s="96" t="s">
        <v>998</v>
      </c>
      <c r="C34" s="88" t="s">
        <v>1028</v>
      </c>
      <c r="D34" s="89" t="s">
        <v>43</v>
      </c>
      <c r="E34" s="89" t="s">
        <v>1029</v>
      </c>
      <c r="F34" s="481" t="s">
        <v>1001</v>
      </c>
      <c r="G34" s="481"/>
      <c r="H34" s="90" t="s">
        <v>1021</v>
      </c>
      <c r="I34" s="91">
        <v>1.5</v>
      </c>
      <c r="J34" s="92">
        <v>1.74</v>
      </c>
      <c r="K34" s="94">
        <f t="shared" si="3"/>
        <v>2.61</v>
      </c>
      <c r="L34" s="95"/>
    </row>
    <row r="35" spans="1:12" ht="26.4" x14ac:dyDescent="0.25">
      <c r="A35" s="93"/>
      <c r="B35" s="96" t="s">
        <v>998</v>
      </c>
      <c r="C35" s="88" t="s">
        <v>1030</v>
      </c>
      <c r="D35" s="89" t="s">
        <v>43</v>
      </c>
      <c r="E35" s="89" t="s">
        <v>1031</v>
      </c>
      <c r="F35" s="481" t="s">
        <v>1001</v>
      </c>
      <c r="G35" s="481"/>
      <c r="H35" s="90" t="s">
        <v>1021</v>
      </c>
      <c r="I35" s="91">
        <v>0.1346154</v>
      </c>
      <c r="J35" s="92">
        <v>1.64</v>
      </c>
      <c r="K35" s="94">
        <f t="shared" si="3"/>
        <v>0.22</v>
      </c>
      <c r="L35" s="95"/>
    </row>
    <row r="36" spans="1:12" ht="27" thickBot="1" x14ac:dyDescent="0.3">
      <c r="A36" s="93"/>
      <c r="B36" s="236" t="s">
        <v>998</v>
      </c>
      <c r="C36" s="237">
        <v>39416</v>
      </c>
      <c r="D36" s="238" t="s">
        <v>198</v>
      </c>
      <c r="E36" s="238" t="s">
        <v>1032</v>
      </c>
      <c r="F36" s="515" t="s">
        <v>1001</v>
      </c>
      <c r="G36" s="515"/>
      <c r="H36" s="239" t="s">
        <v>52</v>
      </c>
      <c r="I36" s="240">
        <v>1.05</v>
      </c>
      <c r="J36" s="241">
        <v>28.43</v>
      </c>
      <c r="K36" s="230">
        <f t="shared" si="3"/>
        <v>29.85</v>
      </c>
      <c r="L36" s="95"/>
    </row>
    <row r="37" spans="1:12" ht="14.4" thickBot="1" x14ac:dyDescent="0.3">
      <c r="A37" s="17"/>
      <c r="B37" s="126"/>
      <c r="C37" s="126"/>
      <c r="D37" s="126"/>
      <c r="E37" s="126"/>
      <c r="F37" s="126"/>
      <c r="G37" s="127"/>
      <c r="H37" s="126"/>
      <c r="I37" s="516"/>
      <c r="J37" s="516"/>
      <c r="K37" s="127"/>
      <c r="L37" s="18"/>
    </row>
    <row r="38" spans="1:12" x14ac:dyDescent="0.25">
      <c r="A38" s="17"/>
      <c r="B38" s="112"/>
      <c r="C38" s="113"/>
      <c r="D38" s="113"/>
      <c r="E38" s="113"/>
      <c r="F38" s="113"/>
      <c r="G38" s="113"/>
      <c r="H38" s="113"/>
      <c r="I38" s="113"/>
      <c r="J38" s="113"/>
      <c r="K38" s="114"/>
      <c r="L38" s="18"/>
    </row>
    <row r="39" spans="1:12" x14ac:dyDescent="0.25">
      <c r="A39" s="17"/>
      <c r="B39" s="107" t="s">
        <v>256</v>
      </c>
      <c r="C39" s="75" t="s">
        <v>9</v>
      </c>
      <c r="D39" s="76" t="s">
        <v>10</v>
      </c>
      <c r="E39" s="76" t="s">
        <v>11</v>
      </c>
      <c r="F39" s="519" t="s">
        <v>984</v>
      </c>
      <c r="G39" s="519"/>
      <c r="H39" s="77" t="s">
        <v>12</v>
      </c>
      <c r="I39" s="75" t="s">
        <v>13</v>
      </c>
      <c r="J39" s="75" t="s">
        <v>14</v>
      </c>
      <c r="K39" s="108" t="s">
        <v>16</v>
      </c>
      <c r="L39" s="18"/>
    </row>
    <row r="40" spans="1:12" ht="39.6" x14ac:dyDescent="0.25">
      <c r="A40" s="17"/>
      <c r="B40" s="109" t="s">
        <v>985</v>
      </c>
      <c r="C40" s="78" t="s">
        <v>257</v>
      </c>
      <c r="D40" s="79" t="s">
        <v>22</v>
      </c>
      <c r="E40" s="79" t="s">
        <v>258</v>
      </c>
      <c r="F40" s="479">
        <v>113</v>
      </c>
      <c r="G40" s="479"/>
      <c r="H40" s="80" t="s">
        <v>44</v>
      </c>
      <c r="I40" s="81">
        <v>1</v>
      </c>
      <c r="J40" s="82"/>
      <c r="K40" s="110">
        <f>SUM(K41:K51)</f>
        <v>740.77</v>
      </c>
      <c r="L40" s="18"/>
    </row>
    <row r="41" spans="1:12" ht="26.4" x14ac:dyDescent="0.25">
      <c r="A41" s="17"/>
      <c r="B41" s="222" t="s">
        <v>987</v>
      </c>
      <c r="C41" s="83" t="s">
        <v>1033</v>
      </c>
      <c r="D41" s="84" t="s">
        <v>150</v>
      </c>
      <c r="E41" s="84" t="s">
        <v>1034</v>
      </c>
      <c r="F41" s="480" t="s">
        <v>1035</v>
      </c>
      <c r="G41" s="480"/>
      <c r="H41" s="85" t="s">
        <v>992</v>
      </c>
      <c r="I41" s="86">
        <v>3.79</v>
      </c>
      <c r="J41" s="87">
        <v>3.75</v>
      </c>
      <c r="K41" s="223">
        <f t="shared" ref="K41:K51" si="4">ROUND(I41*J41,2)</f>
        <v>14.21</v>
      </c>
      <c r="L41" s="18"/>
    </row>
    <row r="42" spans="1:12" ht="26.4" x14ac:dyDescent="0.25">
      <c r="A42" s="17"/>
      <c r="B42" s="222" t="s">
        <v>987</v>
      </c>
      <c r="C42" s="83" t="s">
        <v>1036</v>
      </c>
      <c r="D42" s="84" t="s">
        <v>150</v>
      </c>
      <c r="E42" s="84" t="s">
        <v>1037</v>
      </c>
      <c r="F42" s="480" t="s">
        <v>1035</v>
      </c>
      <c r="G42" s="480"/>
      <c r="H42" s="85" t="s">
        <v>992</v>
      </c>
      <c r="I42" s="86">
        <v>3.75</v>
      </c>
      <c r="J42" s="87">
        <v>3.62</v>
      </c>
      <c r="K42" s="223">
        <f t="shared" si="4"/>
        <v>13.58</v>
      </c>
      <c r="L42" s="18"/>
    </row>
    <row r="43" spans="1:12" ht="52.8" x14ac:dyDescent="0.25">
      <c r="A43" s="17"/>
      <c r="B43" s="222" t="s">
        <v>987</v>
      </c>
      <c r="C43" s="83" t="s">
        <v>1333</v>
      </c>
      <c r="D43" s="84" t="s">
        <v>43</v>
      </c>
      <c r="E43" s="84" t="s">
        <v>1345</v>
      </c>
      <c r="F43" s="480" t="s">
        <v>1035</v>
      </c>
      <c r="G43" s="480"/>
      <c r="H43" s="85" t="s">
        <v>1038</v>
      </c>
      <c r="I43" s="86">
        <v>1</v>
      </c>
      <c r="J43" s="87">
        <v>285.2</v>
      </c>
      <c r="K43" s="223">
        <f>ROUND(I43*J43,2)</f>
        <v>285.2</v>
      </c>
      <c r="L43" s="18"/>
    </row>
    <row r="44" spans="1:12" x14ac:dyDescent="0.25">
      <c r="A44" s="93"/>
      <c r="B44" s="96" t="s">
        <v>998</v>
      </c>
      <c r="C44" s="88" t="s">
        <v>1039</v>
      </c>
      <c r="D44" s="89" t="s">
        <v>150</v>
      </c>
      <c r="E44" s="89" t="s">
        <v>1040</v>
      </c>
      <c r="F44" s="481" t="s">
        <v>1001</v>
      </c>
      <c r="G44" s="481"/>
      <c r="H44" s="90" t="s">
        <v>44</v>
      </c>
      <c r="I44" s="91">
        <v>3</v>
      </c>
      <c r="J44" s="92">
        <v>3.6</v>
      </c>
      <c r="K44" s="94">
        <f t="shared" si="4"/>
        <v>10.8</v>
      </c>
      <c r="L44" s="95"/>
    </row>
    <row r="45" spans="1:12" ht="26.4" x14ac:dyDescent="0.25">
      <c r="A45" s="93"/>
      <c r="B45" s="96" t="s">
        <v>998</v>
      </c>
      <c r="C45" s="88" t="s">
        <v>1041</v>
      </c>
      <c r="D45" s="89" t="s">
        <v>150</v>
      </c>
      <c r="E45" s="89" t="s">
        <v>1042</v>
      </c>
      <c r="F45" s="481" t="s">
        <v>1001</v>
      </c>
      <c r="G45" s="481"/>
      <c r="H45" s="90" t="s">
        <v>44</v>
      </c>
      <c r="I45" s="91">
        <v>2</v>
      </c>
      <c r="J45" s="92">
        <v>104.9</v>
      </c>
      <c r="K45" s="94">
        <f t="shared" si="4"/>
        <v>209.8</v>
      </c>
      <c r="L45" s="95"/>
    </row>
    <row r="46" spans="1:12" x14ac:dyDescent="0.25">
      <c r="A46" s="93"/>
      <c r="B46" s="96" t="s">
        <v>998</v>
      </c>
      <c r="C46" s="88" t="s">
        <v>1043</v>
      </c>
      <c r="D46" s="89" t="s">
        <v>150</v>
      </c>
      <c r="E46" s="89" t="s">
        <v>1044</v>
      </c>
      <c r="F46" s="481" t="s">
        <v>1001</v>
      </c>
      <c r="G46" s="481"/>
      <c r="H46" s="90" t="s">
        <v>44</v>
      </c>
      <c r="I46" s="91">
        <v>0.72</v>
      </c>
      <c r="J46" s="92">
        <v>108.84</v>
      </c>
      <c r="K46" s="94">
        <f t="shared" si="4"/>
        <v>78.36</v>
      </c>
      <c r="L46" s="95"/>
    </row>
    <row r="47" spans="1:12" ht="26.4" x14ac:dyDescent="0.25">
      <c r="A47" s="93"/>
      <c r="B47" s="96" t="s">
        <v>998</v>
      </c>
      <c r="C47" s="88">
        <v>370</v>
      </c>
      <c r="D47" s="89" t="s">
        <v>198</v>
      </c>
      <c r="E47" s="89" t="s">
        <v>1045</v>
      </c>
      <c r="F47" s="481" t="s">
        <v>1001</v>
      </c>
      <c r="G47" s="481"/>
      <c r="H47" s="90" t="s">
        <v>76</v>
      </c>
      <c r="I47" s="91">
        <v>0.108</v>
      </c>
      <c r="J47" s="92">
        <v>97.5</v>
      </c>
      <c r="K47" s="94">
        <f t="shared" si="4"/>
        <v>10.53</v>
      </c>
      <c r="L47" s="95"/>
    </row>
    <row r="48" spans="1:12" x14ac:dyDescent="0.25">
      <c r="A48" s="93"/>
      <c r="B48" s="96" t="s">
        <v>998</v>
      </c>
      <c r="C48" s="88">
        <v>1213</v>
      </c>
      <c r="D48" s="89" t="s">
        <v>198</v>
      </c>
      <c r="E48" s="89" t="s">
        <v>1046</v>
      </c>
      <c r="F48" s="481" t="s">
        <v>1047</v>
      </c>
      <c r="G48" s="481"/>
      <c r="H48" s="90" t="s">
        <v>992</v>
      </c>
      <c r="I48" s="91">
        <v>3.75</v>
      </c>
      <c r="J48" s="92">
        <v>18.399999999999999</v>
      </c>
      <c r="K48" s="94">
        <f t="shared" si="4"/>
        <v>69</v>
      </c>
      <c r="L48" s="95"/>
    </row>
    <row r="49" spans="1:12" x14ac:dyDescent="0.25">
      <c r="A49" s="93"/>
      <c r="B49" s="96" t="s">
        <v>998</v>
      </c>
      <c r="C49" s="88">
        <v>1379</v>
      </c>
      <c r="D49" s="89" t="s">
        <v>198</v>
      </c>
      <c r="E49" s="89" t="s">
        <v>1048</v>
      </c>
      <c r="F49" s="481" t="s">
        <v>1001</v>
      </c>
      <c r="G49" s="481"/>
      <c r="H49" s="90" t="s">
        <v>1003</v>
      </c>
      <c r="I49" s="91">
        <v>4.5220000000000002</v>
      </c>
      <c r="J49" s="92">
        <v>0.78</v>
      </c>
      <c r="K49" s="94">
        <f t="shared" si="4"/>
        <v>3.53</v>
      </c>
      <c r="L49" s="95"/>
    </row>
    <row r="50" spans="1:12" x14ac:dyDescent="0.25">
      <c r="A50" s="93"/>
      <c r="B50" s="96" t="s">
        <v>998</v>
      </c>
      <c r="C50" s="88">
        <v>5075</v>
      </c>
      <c r="D50" s="89" t="s">
        <v>198</v>
      </c>
      <c r="E50" s="89" t="s">
        <v>1049</v>
      </c>
      <c r="F50" s="481" t="s">
        <v>1001</v>
      </c>
      <c r="G50" s="481"/>
      <c r="H50" s="90" t="s">
        <v>1003</v>
      </c>
      <c r="I50" s="91">
        <v>4.0000000000000001E-3</v>
      </c>
      <c r="J50" s="92">
        <v>21.82</v>
      </c>
      <c r="K50" s="94">
        <f t="shared" si="4"/>
        <v>0.09</v>
      </c>
      <c r="L50" s="95"/>
    </row>
    <row r="51" spans="1:12" x14ac:dyDescent="0.25">
      <c r="A51" s="93"/>
      <c r="B51" s="96" t="s">
        <v>998</v>
      </c>
      <c r="C51" s="88">
        <v>6111</v>
      </c>
      <c r="D51" s="89" t="s">
        <v>198</v>
      </c>
      <c r="E51" s="89" t="s">
        <v>1050</v>
      </c>
      <c r="F51" s="481" t="s">
        <v>1047</v>
      </c>
      <c r="G51" s="481"/>
      <c r="H51" s="90" t="s">
        <v>992</v>
      </c>
      <c r="I51" s="91">
        <v>3.79</v>
      </c>
      <c r="J51" s="92">
        <v>12.05</v>
      </c>
      <c r="K51" s="94">
        <f t="shared" si="4"/>
        <v>45.67</v>
      </c>
      <c r="L51" s="95"/>
    </row>
    <row r="52" spans="1:12" x14ac:dyDescent="0.25">
      <c r="A52" s="17"/>
      <c r="B52" s="243"/>
      <c r="C52" s="126"/>
      <c r="D52" s="126"/>
      <c r="E52" s="126"/>
      <c r="F52" s="126"/>
      <c r="G52" s="127"/>
      <c r="H52" s="126"/>
      <c r="I52" s="127"/>
      <c r="J52" s="126"/>
      <c r="K52" s="244"/>
      <c r="L52" s="18"/>
    </row>
    <row r="53" spans="1:12" ht="14.4" thickBot="1" x14ac:dyDescent="0.3">
      <c r="A53" s="17"/>
      <c r="B53" s="245"/>
      <c r="C53" s="246"/>
      <c r="D53" s="246"/>
      <c r="E53" s="246"/>
      <c r="F53" s="246"/>
      <c r="G53" s="247"/>
      <c r="H53" s="246"/>
      <c r="I53" s="520"/>
      <c r="J53" s="520"/>
      <c r="K53" s="248"/>
      <c r="L53" s="18"/>
    </row>
    <row r="54" spans="1:12" ht="14.4" thickBot="1" x14ac:dyDescent="0.3">
      <c r="A54" s="17"/>
      <c r="B54" s="242"/>
      <c r="C54" s="242"/>
      <c r="D54" s="242"/>
      <c r="E54" s="242"/>
      <c r="F54" s="242"/>
      <c r="G54" s="242"/>
      <c r="H54" s="242"/>
      <c r="I54" s="242"/>
      <c r="J54" s="242"/>
      <c r="K54" s="242"/>
      <c r="L54" s="18"/>
    </row>
    <row r="55" spans="1:12" x14ac:dyDescent="0.25">
      <c r="A55" s="17"/>
      <c r="B55" s="231" t="s">
        <v>275</v>
      </c>
      <c r="C55" s="232" t="s">
        <v>9</v>
      </c>
      <c r="D55" s="233" t="s">
        <v>10</v>
      </c>
      <c r="E55" s="233" t="s">
        <v>11</v>
      </c>
      <c r="F55" s="487" t="s">
        <v>984</v>
      </c>
      <c r="G55" s="487"/>
      <c r="H55" s="234" t="s">
        <v>12</v>
      </c>
      <c r="I55" s="232" t="s">
        <v>13</v>
      </c>
      <c r="J55" s="232" t="s">
        <v>14</v>
      </c>
      <c r="K55" s="235" t="s">
        <v>16</v>
      </c>
      <c r="L55" s="18"/>
    </row>
    <row r="56" spans="1:12" ht="39.6" x14ac:dyDescent="0.25">
      <c r="A56" s="17"/>
      <c r="B56" s="109" t="s">
        <v>985</v>
      </c>
      <c r="C56" s="78" t="s">
        <v>276</v>
      </c>
      <c r="D56" s="79" t="s">
        <v>22</v>
      </c>
      <c r="E56" s="79" t="s">
        <v>1175</v>
      </c>
      <c r="F56" s="479" t="s">
        <v>986</v>
      </c>
      <c r="G56" s="479"/>
      <c r="H56" s="80" t="s">
        <v>52</v>
      </c>
      <c r="I56" s="81">
        <v>1</v>
      </c>
      <c r="J56" s="82"/>
      <c r="K56" s="110">
        <f>SUM(K57:K60)</f>
        <v>1005.41</v>
      </c>
      <c r="L56" s="18"/>
    </row>
    <row r="57" spans="1:12" ht="26.4" x14ac:dyDescent="0.25">
      <c r="A57" s="17"/>
      <c r="B57" s="222" t="s">
        <v>987</v>
      </c>
      <c r="C57" s="83" t="s">
        <v>1051</v>
      </c>
      <c r="D57" s="84" t="s">
        <v>43</v>
      </c>
      <c r="E57" s="84" t="s">
        <v>1052</v>
      </c>
      <c r="F57" s="480" t="s">
        <v>986</v>
      </c>
      <c r="G57" s="480"/>
      <c r="H57" s="85" t="s">
        <v>52</v>
      </c>
      <c r="I57" s="86">
        <v>1</v>
      </c>
      <c r="J57" s="87">
        <v>72.239999999999995</v>
      </c>
      <c r="K57" s="223">
        <f t="shared" ref="K57:K60" si="5">ROUND(I57*J57,2)</f>
        <v>72.239999999999995</v>
      </c>
      <c r="L57" s="18"/>
    </row>
    <row r="58" spans="1:12" ht="26.4" x14ac:dyDescent="0.25">
      <c r="A58" s="17"/>
      <c r="B58" s="222" t="s">
        <v>987</v>
      </c>
      <c r="C58" s="83">
        <v>94589</v>
      </c>
      <c r="D58" s="84" t="s">
        <v>198</v>
      </c>
      <c r="E58" s="84" t="s">
        <v>1053</v>
      </c>
      <c r="F58" s="480" t="s">
        <v>1054</v>
      </c>
      <c r="G58" s="480"/>
      <c r="H58" s="85" t="s">
        <v>48</v>
      </c>
      <c r="I58" s="86">
        <v>4.0999999999999996</v>
      </c>
      <c r="J58" s="87">
        <v>20.46</v>
      </c>
      <c r="K58" s="223">
        <f t="shared" si="5"/>
        <v>83.89</v>
      </c>
      <c r="L58" s="18"/>
    </row>
    <row r="59" spans="1:12" ht="39.6" x14ac:dyDescent="0.25">
      <c r="A59" s="17"/>
      <c r="B59" s="222" t="s">
        <v>987</v>
      </c>
      <c r="C59" s="83" t="s">
        <v>1055</v>
      </c>
      <c r="D59" s="84" t="s">
        <v>43</v>
      </c>
      <c r="E59" s="84" t="s">
        <v>1056</v>
      </c>
      <c r="F59" s="480" t="s">
        <v>1054</v>
      </c>
      <c r="G59" s="480"/>
      <c r="H59" s="85" t="s">
        <v>52</v>
      </c>
      <c r="I59" s="86">
        <v>1</v>
      </c>
      <c r="J59" s="87">
        <v>230.51</v>
      </c>
      <c r="K59" s="223">
        <f t="shared" si="5"/>
        <v>230.51</v>
      </c>
      <c r="L59" s="18"/>
    </row>
    <row r="60" spans="1:12" ht="40.200000000000003" thickBot="1" x14ac:dyDescent="0.3">
      <c r="A60" s="17"/>
      <c r="B60" s="236" t="s">
        <v>998</v>
      </c>
      <c r="C60" s="237" t="s">
        <v>1179</v>
      </c>
      <c r="D60" s="238" t="s">
        <v>43</v>
      </c>
      <c r="E60" s="238" t="s">
        <v>1180</v>
      </c>
      <c r="F60" s="515" t="s">
        <v>1001</v>
      </c>
      <c r="G60" s="515"/>
      <c r="H60" s="239" t="s">
        <v>52</v>
      </c>
      <c r="I60" s="240">
        <v>1</v>
      </c>
      <c r="J60" s="241">
        <v>618.77</v>
      </c>
      <c r="K60" s="230">
        <f t="shared" si="5"/>
        <v>618.77</v>
      </c>
      <c r="L60" s="18"/>
    </row>
    <row r="61" spans="1:12" ht="14.4" thickBot="1" x14ac:dyDescent="0.3">
      <c r="A61" s="17"/>
      <c r="B61" s="126"/>
      <c r="C61" s="126"/>
      <c r="D61" s="126"/>
      <c r="E61" s="126"/>
      <c r="F61" s="126"/>
      <c r="G61" s="127"/>
      <c r="H61" s="126"/>
      <c r="I61" s="516"/>
      <c r="J61" s="516"/>
      <c r="K61" s="127"/>
      <c r="L61" s="18"/>
    </row>
    <row r="62" spans="1:12" ht="14.4" thickBot="1" x14ac:dyDescent="0.3">
      <c r="A62" s="17"/>
      <c r="B62" s="280"/>
      <c r="C62" s="281"/>
      <c r="D62" s="281"/>
      <c r="E62" s="281"/>
      <c r="F62" s="281"/>
      <c r="G62" s="281"/>
      <c r="H62" s="281"/>
      <c r="I62" s="281"/>
      <c r="J62" s="281"/>
      <c r="K62" s="282"/>
      <c r="L62" s="18"/>
    </row>
    <row r="63" spans="1:12" x14ac:dyDescent="0.25">
      <c r="A63" s="17"/>
      <c r="B63" s="275" t="s">
        <v>297</v>
      </c>
      <c r="C63" s="276" t="s">
        <v>9</v>
      </c>
      <c r="D63" s="277" t="s">
        <v>10</v>
      </c>
      <c r="E63" s="277" t="s">
        <v>11</v>
      </c>
      <c r="F63" s="521" t="s">
        <v>984</v>
      </c>
      <c r="G63" s="521"/>
      <c r="H63" s="278" t="s">
        <v>12</v>
      </c>
      <c r="I63" s="276" t="s">
        <v>13</v>
      </c>
      <c r="J63" s="276" t="s">
        <v>14</v>
      </c>
      <c r="K63" s="279" t="s">
        <v>16</v>
      </c>
      <c r="L63" s="18"/>
    </row>
    <row r="64" spans="1:12" ht="39.6" x14ac:dyDescent="0.25">
      <c r="A64" s="17"/>
      <c r="B64" s="109" t="s">
        <v>985</v>
      </c>
      <c r="C64" s="78" t="s">
        <v>298</v>
      </c>
      <c r="D64" s="79" t="s">
        <v>22</v>
      </c>
      <c r="E64" s="79" t="s">
        <v>299</v>
      </c>
      <c r="F64" s="479" t="s">
        <v>1054</v>
      </c>
      <c r="G64" s="479"/>
      <c r="H64" s="80" t="s">
        <v>44</v>
      </c>
      <c r="I64" s="81">
        <v>1</v>
      </c>
      <c r="J64" s="82"/>
      <c r="K64" s="110">
        <f>SUM(K65:K69)</f>
        <v>2164.15</v>
      </c>
      <c r="L64" s="18"/>
    </row>
    <row r="65" spans="1:12" ht="26.4" x14ac:dyDescent="0.25">
      <c r="A65" s="17"/>
      <c r="B65" s="222" t="s">
        <v>987</v>
      </c>
      <c r="C65" s="83">
        <v>88316</v>
      </c>
      <c r="D65" s="84" t="s">
        <v>198</v>
      </c>
      <c r="E65" s="84" t="s">
        <v>994</v>
      </c>
      <c r="F65" s="480" t="s">
        <v>1057</v>
      </c>
      <c r="G65" s="480"/>
      <c r="H65" s="85" t="s">
        <v>992</v>
      </c>
      <c r="I65" s="86">
        <v>3.1619999999999999</v>
      </c>
      <c r="J65" s="87">
        <v>17.77</v>
      </c>
      <c r="K65" s="223">
        <f t="shared" ref="K65:K69" si="6">ROUND(I65*J65,2)</f>
        <v>56.19</v>
      </c>
      <c r="L65" s="18"/>
    </row>
    <row r="66" spans="1:12" ht="26.4" x14ac:dyDescent="0.25">
      <c r="A66" s="17"/>
      <c r="B66" s="222" t="s">
        <v>987</v>
      </c>
      <c r="C66" s="83">
        <v>88325</v>
      </c>
      <c r="D66" s="84" t="s">
        <v>198</v>
      </c>
      <c r="E66" s="84" t="s">
        <v>1058</v>
      </c>
      <c r="F66" s="480" t="s">
        <v>1057</v>
      </c>
      <c r="G66" s="480"/>
      <c r="H66" s="85" t="s">
        <v>992</v>
      </c>
      <c r="I66" s="86">
        <v>3.2530000000000001</v>
      </c>
      <c r="J66" s="87">
        <v>19.72</v>
      </c>
      <c r="K66" s="223">
        <f t="shared" si="6"/>
        <v>64.150000000000006</v>
      </c>
      <c r="L66" s="18"/>
    </row>
    <row r="67" spans="1:12" ht="52.8" x14ac:dyDescent="0.25">
      <c r="A67" s="17"/>
      <c r="B67" s="96" t="s">
        <v>998</v>
      </c>
      <c r="C67" s="88">
        <v>3104</v>
      </c>
      <c r="D67" s="89" t="s">
        <v>198</v>
      </c>
      <c r="E67" s="89" t="s">
        <v>1059</v>
      </c>
      <c r="F67" s="481" t="s">
        <v>1001</v>
      </c>
      <c r="G67" s="481"/>
      <c r="H67" s="90" t="s">
        <v>495</v>
      </c>
      <c r="I67" s="91">
        <v>1</v>
      </c>
      <c r="J67" s="92">
        <v>150.85</v>
      </c>
      <c r="K67" s="94">
        <f t="shared" si="6"/>
        <v>150.85</v>
      </c>
      <c r="L67" s="18"/>
    </row>
    <row r="68" spans="1:12" ht="26.4" x14ac:dyDescent="0.25">
      <c r="A68" s="17"/>
      <c r="B68" s="96" t="s">
        <v>998</v>
      </c>
      <c r="C68" s="88">
        <v>5031</v>
      </c>
      <c r="D68" s="89" t="s">
        <v>198</v>
      </c>
      <c r="E68" s="89" t="s">
        <v>1060</v>
      </c>
      <c r="F68" s="481" t="s">
        <v>1001</v>
      </c>
      <c r="G68" s="481"/>
      <c r="H68" s="90" t="s">
        <v>52</v>
      </c>
      <c r="I68" s="91">
        <v>2.88</v>
      </c>
      <c r="J68" s="92">
        <v>375</v>
      </c>
      <c r="K68" s="94">
        <f t="shared" si="6"/>
        <v>1080</v>
      </c>
      <c r="L68" s="18"/>
    </row>
    <row r="69" spans="1:12" ht="26.4" x14ac:dyDescent="0.25">
      <c r="A69" s="17"/>
      <c r="B69" s="96" t="s">
        <v>998</v>
      </c>
      <c r="C69" s="88">
        <v>11499</v>
      </c>
      <c r="D69" s="89" t="s">
        <v>198</v>
      </c>
      <c r="E69" s="89" t="s">
        <v>1061</v>
      </c>
      <c r="F69" s="481" t="s">
        <v>1001</v>
      </c>
      <c r="G69" s="481"/>
      <c r="H69" s="90" t="s">
        <v>44</v>
      </c>
      <c r="I69" s="91">
        <v>1</v>
      </c>
      <c r="J69" s="92">
        <v>812.96</v>
      </c>
      <c r="K69" s="94">
        <f t="shared" si="6"/>
        <v>812.96</v>
      </c>
      <c r="L69" s="18"/>
    </row>
    <row r="70" spans="1:12" ht="14.4" thickBot="1" x14ac:dyDescent="0.3">
      <c r="A70" s="17"/>
      <c r="B70" s="245"/>
      <c r="C70" s="246"/>
      <c r="D70" s="246"/>
      <c r="E70" s="246"/>
      <c r="F70" s="246"/>
      <c r="G70" s="247"/>
      <c r="H70" s="246"/>
      <c r="I70" s="520"/>
      <c r="J70" s="520"/>
      <c r="K70" s="248"/>
      <c r="L70" s="18"/>
    </row>
    <row r="71" spans="1:12" ht="14.4" thickBot="1" x14ac:dyDescent="0.3">
      <c r="A71" s="17"/>
      <c r="B71" s="242"/>
      <c r="C71" s="242"/>
      <c r="D71" s="242"/>
      <c r="E71" s="242"/>
      <c r="F71" s="242"/>
      <c r="G71" s="242"/>
      <c r="H71" s="242"/>
      <c r="I71" s="242"/>
      <c r="J71" s="242"/>
      <c r="K71" s="242"/>
      <c r="L71" s="18"/>
    </row>
    <row r="72" spans="1:12" x14ac:dyDescent="0.25">
      <c r="A72" s="17"/>
      <c r="B72" s="231" t="s">
        <v>300</v>
      </c>
      <c r="C72" s="232" t="s">
        <v>9</v>
      </c>
      <c r="D72" s="233" t="s">
        <v>10</v>
      </c>
      <c r="E72" s="233" t="s">
        <v>11</v>
      </c>
      <c r="F72" s="487" t="s">
        <v>984</v>
      </c>
      <c r="G72" s="487"/>
      <c r="H72" s="234" t="s">
        <v>12</v>
      </c>
      <c r="I72" s="232" t="s">
        <v>13</v>
      </c>
      <c r="J72" s="232" t="s">
        <v>14</v>
      </c>
      <c r="K72" s="235" t="s">
        <v>16</v>
      </c>
      <c r="L72" s="18"/>
    </row>
    <row r="73" spans="1:12" ht="26.4" x14ac:dyDescent="0.25">
      <c r="A73" s="17"/>
      <c r="B73" s="109" t="s">
        <v>985</v>
      </c>
      <c r="C73" s="78" t="s">
        <v>301</v>
      </c>
      <c r="D73" s="79" t="s">
        <v>22</v>
      </c>
      <c r="E73" s="79" t="s">
        <v>302</v>
      </c>
      <c r="F73" s="479" t="s">
        <v>1054</v>
      </c>
      <c r="G73" s="479"/>
      <c r="H73" s="80" t="s">
        <v>44</v>
      </c>
      <c r="I73" s="81">
        <v>1</v>
      </c>
      <c r="J73" s="82"/>
      <c r="K73" s="110">
        <f>SUM(K74:K78)</f>
        <v>2659.15</v>
      </c>
      <c r="L73" s="18"/>
    </row>
    <row r="74" spans="1:12" ht="26.4" x14ac:dyDescent="0.25">
      <c r="A74" s="17"/>
      <c r="B74" s="222" t="s">
        <v>987</v>
      </c>
      <c r="C74" s="83" t="s">
        <v>1062</v>
      </c>
      <c r="D74" s="84" t="s">
        <v>198</v>
      </c>
      <c r="E74" s="84" t="s">
        <v>994</v>
      </c>
      <c r="F74" s="480" t="s">
        <v>1057</v>
      </c>
      <c r="G74" s="480"/>
      <c r="H74" s="85" t="s">
        <v>992</v>
      </c>
      <c r="I74" s="86">
        <v>3.1619999999999999</v>
      </c>
      <c r="J74" s="87">
        <f>J65</f>
        <v>17.77</v>
      </c>
      <c r="K74" s="223">
        <f t="shared" ref="K74:K78" si="7">ROUND(I74*J74,2)</f>
        <v>56.19</v>
      </c>
      <c r="L74" s="18"/>
    </row>
    <row r="75" spans="1:12" ht="26.4" x14ac:dyDescent="0.25">
      <c r="A75" s="17"/>
      <c r="B75" s="222" t="s">
        <v>987</v>
      </c>
      <c r="C75" s="83" t="s">
        <v>1063</v>
      </c>
      <c r="D75" s="84" t="s">
        <v>198</v>
      </c>
      <c r="E75" s="84" t="s">
        <v>1058</v>
      </c>
      <c r="F75" s="480" t="s">
        <v>1057</v>
      </c>
      <c r="G75" s="480"/>
      <c r="H75" s="85" t="s">
        <v>992</v>
      </c>
      <c r="I75" s="86">
        <v>3.2530000000000001</v>
      </c>
      <c r="J75" s="87">
        <f>J66</f>
        <v>19.72</v>
      </c>
      <c r="K75" s="223">
        <f t="shared" si="7"/>
        <v>64.150000000000006</v>
      </c>
      <c r="L75" s="18"/>
    </row>
    <row r="76" spans="1:12" ht="52.8" x14ac:dyDescent="0.25">
      <c r="A76" s="17"/>
      <c r="B76" s="105" t="s">
        <v>998</v>
      </c>
      <c r="C76" s="97" t="s">
        <v>1064</v>
      </c>
      <c r="D76" s="98" t="s">
        <v>198</v>
      </c>
      <c r="E76" s="98" t="s">
        <v>1059</v>
      </c>
      <c r="F76" s="522" t="s">
        <v>1001</v>
      </c>
      <c r="G76" s="522"/>
      <c r="H76" s="99" t="s">
        <v>495</v>
      </c>
      <c r="I76" s="100">
        <v>1</v>
      </c>
      <c r="J76" s="101">
        <f>J67</f>
        <v>150.85</v>
      </c>
      <c r="K76" s="94">
        <f t="shared" si="7"/>
        <v>150.85</v>
      </c>
      <c r="L76" s="18"/>
    </row>
    <row r="77" spans="1:12" ht="26.4" x14ac:dyDescent="0.25">
      <c r="A77" s="17"/>
      <c r="B77" s="105" t="s">
        <v>998</v>
      </c>
      <c r="C77" s="97" t="s">
        <v>1065</v>
      </c>
      <c r="D77" s="98" t="s">
        <v>198</v>
      </c>
      <c r="E77" s="98" t="s">
        <v>1060</v>
      </c>
      <c r="F77" s="522" t="s">
        <v>1001</v>
      </c>
      <c r="G77" s="522"/>
      <c r="H77" s="99" t="s">
        <v>52</v>
      </c>
      <c r="I77" s="100">
        <v>4.2</v>
      </c>
      <c r="J77" s="101">
        <f>J68</f>
        <v>375</v>
      </c>
      <c r="K77" s="94">
        <f t="shared" si="7"/>
        <v>1575</v>
      </c>
      <c r="L77" s="18"/>
    </row>
    <row r="78" spans="1:12" ht="26.4" x14ac:dyDescent="0.25">
      <c r="A78" s="17"/>
      <c r="B78" s="105" t="s">
        <v>998</v>
      </c>
      <c r="C78" s="97" t="s">
        <v>1066</v>
      </c>
      <c r="D78" s="98" t="s">
        <v>198</v>
      </c>
      <c r="E78" s="98" t="s">
        <v>1061</v>
      </c>
      <c r="F78" s="522" t="s">
        <v>1001</v>
      </c>
      <c r="G78" s="522"/>
      <c r="H78" s="99" t="s">
        <v>44</v>
      </c>
      <c r="I78" s="100">
        <v>1</v>
      </c>
      <c r="J78" s="101">
        <f>J69</f>
        <v>812.96</v>
      </c>
      <c r="K78" s="94">
        <f t="shared" si="7"/>
        <v>812.96</v>
      </c>
      <c r="L78" s="18"/>
    </row>
    <row r="79" spans="1:12" ht="14.4" thickBot="1" x14ac:dyDescent="0.3">
      <c r="A79" s="17"/>
      <c r="B79" s="245"/>
      <c r="C79" s="246"/>
      <c r="D79" s="246"/>
      <c r="E79" s="246"/>
      <c r="F79" s="246"/>
      <c r="G79" s="247"/>
      <c r="H79" s="246"/>
      <c r="I79" s="520"/>
      <c r="J79" s="520"/>
      <c r="K79" s="248"/>
      <c r="L79" s="18"/>
    </row>
    <row r="80" spans="1:12" ht="14.4" thickBot="1" x14ac:dyDescent="0.3">
      <c r="A80" s="17"/>
      <c r="B80" s="242"/>
      <c r="C80" s="242"/>
      <c r="D80" s="242"/>
      <c r="E80" s="242"/>
      <c r="F80" s="242"/>
      <c r="G80" s="242"/>
      <c r="H80" s="242"/>
      <c r="I80" s="242"/>
      <c r="J80" s="242"/>
      <c r="K80" s="242"/>
      <c r="L80" s="18"/>
    </row>
    <row r="81" spans="1:12" x14ac:dyDescent="0.25">
      <c r="A81" s="17"/>
      <c r="B81" s="231" t="s">
        <v>303</v>
      </c>
      <c r="C81" s="232" t="s">
        <v>9</v>
      </c>
      <c r="D81" s="233" t="s">
        <v>10</v>
      </c>
      <c r="E81" s="233" t="s">
        <v>11</v>
      </c>
      <c r="F81" s="487" t="s">
        <v>984</v>
      </c>
      <c r="G81" s="487"/>
      <c r="H81" s="234" t="s">
        <v>12</v>
      </c>
      <c r="I81" s="232" t="s">
        <v>13</v>
      </c>
      <c r="J81" s="232" t="s">
        <v>14</v>
      </c>
      <c r="K81" s="235" t="s">
        <v>16</v>
      </c>
      <c r="L81" s="18"/>
    </row>
    <row r="82" spans="1:12" ht="26.4" x14ac:dyDescent="0.25">
      <c r="A82" s="17"/>
      <c r="B82" s="109" t="s">
        <v>985</v>
      </c>
      <c r="C82" s="78" t="s">
        <v>304</v>
      </c>
      <c r="D82" s="79" t="s">
        <v>305</v>
      </c>
      <c r="E82" s="79" t="s">
        <v>306</v>
      </c>
      <c r="F82" s="479" t="s">
        <v>1067</v>
      </c>
      <c r="G82" s="479"/>
      <c r="H82" s="80" t="s">
        <v>52</v>
      </c>
      <c r="I82" s="81">
        <v>1</v>
      </c>
      <c r="J82" s="82"/>
      <c r="K82" s="110">
        <f>SUM(K83)</f>
        <v>656.76</v>
      </c>
      <c r="L82" s="18"/>
    </row>
    <row r="83" spans="1:12" x14ac:dyDescent="0.25">
      <c r="A83" s="17"/>
      <c r="B83" s="105" t="s">
        <v>998</v>
      </c>
      <c r="C83" s="97" t="s">
        <v>1068</v>
      </c>
      <c r="D83" s="98" t="s">
        <v>305</v>
      </c>
      <c r="E83" s="98" t="s">
        <v>1069</v>
      </c>
      <c r="F83" s="522" t="s">
        <v>1070</v>
      </c>
      <c r="G83" s="522"/>
      <c r="H83" s="99" t="s">
        <v>52</v>
      </c>
      <c r="I83" s="100">
        <v>1</v>
      </c>
      <c r="J83" s="101">
        <f>COTACOES!K89</f>
        <v>656.76</v>
      </c>
      <c r="K83" s="94">
        <f t="shared" ref="K83" si="8">ROUND(I83*J83,2)</f>
        <v>656.76</v>
      </c>
      <c r="L83" s="18"/>
    </row>
    <row r="84" spans="1:12" ht="14.4" thickBot="1" x14ac:dyDescent="0.3">
      <c r="A84" s="17"/>
      <c r="B84" s="245"/>
      <c r="C84" s="246"/>
      <c r="D84" s="246"/>
      <c r="E84" s="246"/>
      <c r="F84" s="246"/>
      <c r="G84" s="247"/>
      <c r="H84" s="246"/>
      <c r="I84" s="520"/>
      <c r="J84" s="520"/>
      <c r="K84" s="248"/>
      <c r="L84" s="18"/>
    </row>
    <row r="85" spans="1:12" ht="14.4" thickBot="1" x14ac:dyDescent="0.3">
      <c r="A85" s="17"/>
      <c r="B85" s="242"/>
      <c r="C85" s="242"/>
      <c r="D85" s="242"/>
      <c r="E85" s="242"/>
      <c r="F85" s="242"/>
      <c r="G85" s="242"/>
      <c r="H85" s="242"/>
      <c r="I85" s="242"/>
      <c r="J85" s="242"/>
      <c r="K85" s="242"/>
      <c r="L85" s="18"/>
    </row>
    <row r="86" spans="1:12" x14ac:dyDescent="0.25">
      <c r="A86" s="17"/>
      <c r="B86" s="231" t="s">
        <v>341</v>
      </c>
      <c r="C86" s="232" t="s">
        <v>9</v>
      </c>
      <c r="D86" s="233" t="s">
        <v>10</v>
      </c>
      <c r="E86" s="233" t="s">
        <v>11</v>
      </c>
      <c r="F86" s="487" t="s">
        <v>984</v>
      </c>
      <c r="G86" s="487"/>
      <c r="H86" s="234" t="s">
        <v>12</v>
      </c>
      <c r="I86" s="232" t="s">
        <v>13</v>
      </c>
      <c r="J86" s="232" t="s">
        <v>14</v>
      </c>
      <c r="K86" s="235" t="s">
        <v>16</v>
      </c>
      <c r="L86" s="18"/>
    </row>
    <row r="87" spans="1:12" ht="92.4" x14ac:dyDescent="0.25">
      <c r="A87" s="17"/>
      <c r="B87" s="109" t="s">
        <v>985</v>
      </c>
      <c r="C87" s="78" t="s">
        <v>342</v>
      </c>
      <c r="D87" s="79" t="s">
        <v>22</v>
      </c>
      <c r="E87" s="79" t="s">
        <v>343</v>
      </c>
      <c r="F87" s="479" t="s">
        <v>986</v>
      </c>
      <c r="G87" s="479"/>
      <c r="H87" s="80" t="s">
        <v>340</v>
      </c>
      <c r="I87" s="81">
        <v>1</v>
      </c>
      <c r="J87" s="82"/>
      <c r="K87" s="110">
        <f>SUM(K88:K92)</f>
        <v>254.12</v>
      </c>
      <c r="L87" s="18"/>
    </row>
    <row r="88" spans="1:12" ht="39.6" x14ac:dyDescent="0.25">
      <c r="A88" s="17"/>
      <c r="B88" s="222" t="s">
        <v>987</v>
      </c>
      <c r="C88" s="83" t="s">
        <v>1071</v>
      </c>
      <c r="D88" s="84" t="s">
        <v>43</v>
      </c>
      <c r="E88" s="84" t="s">
        <v>1072</v>
      </c>
      <c r="F88" s="480" t="s">
        <v>986</v>
      </c>
      <c r="G88" s="480"/>
      <c r="H88" s="85" t="s">
        <v>48</v>
      </c>
      <c r="I88" s="86">
        <v>30.9</v>
      </c>
      <c r="J88" s="87">
        <v>2.91</v>
      </c>
      <c r="K88" s="223">
        <f t="shared" ref="K88:K92" si="9">ROUND(I88*J88,2)</f>
        <v>89.92</v>
      </c>
      <c r="L88" s="18"/>
    </row>
    <row r="89" spans="1:12" ht="26.4" x14ac:dyDescent="0.25">
      <c r="A89" s="17"/>
      <c r="B89" s="222" t="s">
        <v>987</v>
      </c>
      <c r="C89" s="83" t="s">
        <v>1073</v>
      </c>
      <c r="D89" s="84" t="s">
        <v>43</v>
      </c>
      <c r="E89" s="84" t="s">
        <v>1074</v>
      </c>
      <c r="F89" s="480" t="s">
        <v>986</v>
      </c>
      <c r="G89" s="480"/>
      <c r="H89" s="85" t="s">
        <v>44</v>
      </c>
      <c r="I89" s="86">
        <v>1</v>
      </c>
      <c r="J89" s="87">
        <v>8.84</v>
      </c>
      <c r="K89" s="223">
        <f t="shared" si="9"/>
        <v>8.84</v>
      </c>
      <c r="L89" s="18"/>
    </row>
    <row r="90" spans="1:12" ht="26.4" x14ac:dyDescent="0.25">
      <c r="A90" s="17"/>
      <c r="B90" s="222" t="s">
        <v>987</v>
      </c>
      <c r="C90" s="83" t="s">
        <v>1075</v>
      </c>
      <c r="D90" s="84" t="s">
        <v>43</v>
      </c>
      <c r="E90" s="84" t="s">
        <v>1076</v>
      </c>
      <c r="F90" s="480" t="s">
        <v>986</v>
      </c>
      <c r="G90" s="480"/>
      <c r="H90" s="85" t="s">
        <v>48</v>
      </c>
      <c r="I90" s="86">
        <v>10</v>
      </c>
      <c r="J90" s="87">
        <v>8.17</v>
      </c>
      <c r="K90" s="223">
        <f t="shared" si="9"/>
        <v>81.7</v>
      </c>
      <c r="L90" s="18"/>
    </row>
    <row r="91" spans="1:12" ht="39.6" x14ac:dyDescent="0.25">
      <c r="A91" s="17"/>
      <c r="B91" s="222" t="s">
        <v>987</v>
      </c>
      <c r="C91" s="83" t="s">
        <v>1077</v>
      </c>
      <c r="D91" s="84" t="s">
        <v>43</v>
      </c>
      <c r="E91" s="84" t="s">
        <v>1078</v>
      </c>
      <c r="F91" s="480" t="s">
        <v>986</v>
      </c>
      <c r="G91" s="480"/>
      <c r="H91" s="85" t="s">
        <v>48</v>
      </c>
      <c r="I91" s="86">
        <v>10</v>
      </c>
      <c r="J91" s="87">
        <v>2.34</v>
      </c>
      <c r="K91" s="223">
        <f t="shared" si="9"/>
        <v>23.4</v>
      </c>
      <c r="L91" s="18"/>
    </row>
    <row r="92" spans="1:12" ht="39.6" x14ac:dyDescent="0.25">
      <c r="A92" s="17"/>
      <c r="B92" s="222" t="s">
        <v>987</v>
      </c>
      <c r="C92" s="83" t="s">
        <v>1079</v>
      </c>
      <c r="D92" s="84" t="s">
        <v>43</v>
      </c>
      <c r="E92" s="84" t="s">
        <v>1080</v>
      </c>
      <c r="F92" s="480" t="s">
        <v>986</v>
      </c>
      <c r="G92" s="480"/>
      <c r="H92" s="85" t="s">
        <v>44</v>
      </c>
      <c r="I92" s="86">
        <v>1</v>
      </c>
      <c r="J92" s="87">
        <v>50.26</v>
      </c>
      <c r="K92" s="223">
        <f t="shared" si="9"/>
        <v>50.26</v>
      </c>
      <c r="L92" s="18"/>
    </row>
    <row r="93" spans="1:12" ht="14.4" thickBot="1" x14ac:dyDescent="0.3">
      <c r="A93" s="17"/>
      <c r="B93" s="245"/>
      <c r="C93" s="246"/>
      <c r="D93" s="246"/>
      <c r="E93" s="246"/>
      <c r="F93" s="246"/>
      <c r="G93" s="247"/>
      <c r="H93" s="246"/>
      <c r="I93" s="520"/>
      <c r="J93" s="520"/>
      <c r="K93" s="248"/>
      <c r="L93" s="18"/>
    </row>
    <row r="94" spans="1:12" ht="14.4" thickBot="1" x14ac:dyDescent="0.3">
      <c r="A94" s="17"/>
      <c r="B94" s="242"/>
      <c r="C94" s="242"/>
      <c r="D94" s="242"/>
      <c r="E94" s="242"/>
      <c r="F94" s="242"/>
      <c r="G94" s="242"/>
      <c r="H94" s="242"/>
      <c r="I94" s="242"/>
      <c r="J94" s="242"/>
      <c r="K94" s="242"/>
      <c r="L94" s="18"/>
    </row>
    <row r="95" spans="1:12" x14ac:dyDescent="0.25">
      <c r="A95" s="17"/>
      <c r="B95" s="231" t="s">
        <v>344</v>
      </c>
      <c r="C95" s="232" t="s">
        <v>9</v>
      </c>
      <c r="D95" s="233" t="s">
        <v>10</v>
      </c>
      <c r="E95" s="233" t="s">
        <v>11</v>
      </c>
      <c r="F95" s="487" t="s">
        <v>984</v>
      </c>
      <c r="G95" s="487"/>
      <c r="H95" s="234" t="s">
        <v>12</v>
      </c>
      <c r="I95" s="232" t="s">
        <v>13</v>
      </c>
      <c r="J95" s="232" t="s">
        <v>14</v>
      </c>
      <c r="K95" s="235" t="s">
        <v>16</v>
      </c>
      <c r="L95" s="18"/>
    </row>
    <row r="96" spans="1:12" ht="92.4" x14ac:dyDescent="0.25">
      <c r="A96" s="17"/>
      <c r="B96" s="109" t="s">
        <v>985</v>
      </c>
      <c r="C96" s="78" t="s">
        <v>345</v>
      </c>
      <c r="D96" s="79" t="s">
        <v>22</v>
      </c>
      <c r="E96" s="79" t="s">
        <v>346</v>
      </c>
      <c r="F96" s="479" t="s">
        <v>986</v>
      </c>
      <c r="G96" s="479"/>
      <c r="H96" s="80" t="s">
        <v>340</v>
      </c>
      <c r="I96" s="81">
        <v>1</v>
      </c>
      <c r="J96" s="82"/>
      <c r="K96" s="110">
        <f>SUM(K97:K101)</f>
        <v>231.48000000000002</v>
      </c>
      <c r="L96" s="18"/>
    </row>
    <row r="97" spans="1:12" ht="39.6" x14ac:dyDescent="0.25">
      <c r="A97" s="17"/>
      <c r="B97" s="222" t="s">
        <v>987</v>
      </c>
      <c r="C97" s="83" t="s">
        <v>1071</v>
      </c>
      <c r="D97" s="84" t="s">
        <v>43</v>
      </c>
      <c r="E97" s="84" t="s">
        <v>1072</v>
      </c>
      <c r="F97" s="480" t="s">
        <v>986</v>
      </c>
      <c r="G97" s="480"/>
      <c r="H97" s="85" t="s">
        <v>48</v>
      </c>
      <c r="I97" s="86">
        <v>30.9</v>
      </c>
      <c r="J97" s="87">
        <f>J88</f>
        <v>2.91</v>
      </c>
      <c r="K97" s="223">
        <f t="shared" ref="K97:K101" si="10">ROUND(I97*J97,2)</f>
        <v>89.92</v>
      </c>
      <c r="L97" s="18"/>
    </row>
    <row r="98" spans="1:12" ht="26.4" x14ac:dyDescent="0.25">
      <c r="A98" s="17"/>
      <c r="B98" s="222" t="s">
        <v>987</v>
      </c>
      <c r="C98" s="83" t="s">
        <v>1073</v>
      </c>
      <c r="D98" s="84" t="s">
        <v>43</v>
      </c>
      <c r="E98" s="84" t="s">
        <v>1074</v>
      </c>
      <c r="F98" s="480" t="s">
        <v>986</v>
      </c>
      <c r="G98" s="480"/>
      <c r="H98" s="85" t="s">
        <v>44</v>
      </c>
      <c r="I98" s="86">
        <v>1</v>
      </c>
      <c r="J98" s="87">
        <f>J89</f>
        <v>8.84</v>
      </c>
      <c r="K98" s="223">
        <f t="shared" si="10"/>
        <v>8.84</v>
      </c>
      <c r="L98" s="18"/>
    </row>
    <row r="99" spans="1:12" ht="26.4" x14ac:dyDescent="0.25">
      <c r="A99" s="17"/>
      <c r="B99" s="222" t="s">
        <v>987</v>
      </c>
      <c r="C99" s="83" t="s">
        <v>1075</v>
      </c>
      <c r="D99" s="84" t="s">
        <v>43</v>
      </c>
      <c r="E99" s="84" t="s">
        <v>1076</v>
      </c>
      <c r="F99" s="480" t="s">
        <v>986</v>
      </c>
      <c r="G99" s="480"/>
      <c r="H99" s="85" t="s">
        <v>48</v>
      </c>
      <c r="I99" s="86">
        <v>10</v>
      </c>
      <c r="J99" s="87">
        <f>J90</f>
        <v>8.17</v>
      </c>
      <c r="K99" s="223">
        <f t="shared" si="10"/>
        <v>81.7</v>
      </c>
      <c r="L99" s="18"/>
    </row>
    <row r="100" spans="1:12" ht="39.6" x14ac:dyDescent="0.25">
      <c r="A100" s="17"/>
      <c r="B100" s="222" t="s">
        <v>987</v>
      </c>
      <c r="C100" s="83" t="s">
        <v>1077</v>
      </c>
      <c r="D100" s="84" t="s">
        <v>43</v>
      </c>
      <c r="E100" s="84" t="s">
        <v>1078</v>
      </c>
      <c r="F100" s="480" t="s">
        <v>986</v>
      </c>
      <c r="G100" s="480"/>
      <c r="H100" s="85" t="s">
        <v>48</v>
      </c>
      <c r="I100" s="86">
        <v>10</v>
      </c>
      <c r="J100" s="87">
        <f>J91</f>
        <v>2.34</v>
      </c>
      <c r="K100" s="223">
        <f t="shared" si="10"/>
        <v>23.4</v>
      </c>
      <c r="L100" s="18"/>
    </row>
    <row r="101" spans="1:12" ht="39.6" x14ac:dyDescent="0.25">
      <c r="A101" s="17"/>
      <c r="B101" s="222" t="s">
        <v>987</v>
      </c>
      <c r="C101" s="83" t="s">
        <v>1081</v>
      </c>
      <c r="D101" s="84" t="s">
        <v>43</v>
      </c>
      <c r="E101" s="84" t="s">
        <v>1082</v>
      </c>
      <c r="F101" s="480" t="s">
        <v>986</v>
      </c>
      <c r="G101" s="480"/>
      <c r="H101" s="85" t="s">
        <v>44</v>
      </c>
      <c r="I101" s="86">
        <v>1</v>
      </c>
      <c r="J101" s="87">
        <v>27.62</v>
      </c>
      <c r="K101" s="223">
        <f t="shared" si="10"/>
        <v>27.62</v>
      </c>
      <c r="L101" s="18"/>
    </row>
    <row r="102" spans="1:12" ht="14.4" thickBot="1" x14ac:dyDescent="0.3">
      <c r="A102" s="17"/>
      <c r="B102" s="245"/>
      <c r="C102" s="246"/>
      <c r="D102" s="246"/>
      <c r="E102" s="246"/>
      <c r="F102" s="246"/>
      <c r="G102" s="247"/>
      <c r="H102" s="246"/>
      <c r="I102" s="520"/>
      <c r="J102" s="520"/>
      <c r="K102" s="248"/>
      <c r="L102" s="18"/>
    </row>
    <row r="103" spans="1:12" ht="14.4" thickBot="1" x14ac:dyDescent="0.3">
      <c r="A103" s="17"/>
      <c r="B103" s="242"/>
      <c r="C103" s="242"/>
      <c r="D103" s="242"/>
      <c r="E103" s="242"/>
      <c r="F103" s="242"/>
      <c r="G103" s="242"/>
      <c r="H103" s="242"/>
      <c r="I103" s="242"/>
      <c r="J103" s="242"/>
      <c r="K103" s="242"/>
      <c r="L103" s="18"/>
    </row>
    <row r="104" spans="1:12" x14ac:dyDescent="0.25">
      <c r="A104" s="17"/>
      <c r="B104" s="231" t="s">
        <v>347</v>
      </c>
      <c r="C104" s="232" t="s">
        <v>9</v>
      </c>
      <c r="D104" s="233" t="s">
        <v>10</v>
      </c>
      <c r="E104" s="233" t="s">
        <v>11</v>
      </c>
      <c r="F104" s="487" t="s">
        <v>984</v>
      </c>
      <c r="G104" s="487"/>
      <c r="H104" s="234" t="s">
        <v>12</v>
      </c>
      <c r="I104" s="232" t="s">
        <v>13</v>
      </c>
      <c r="J104" s="232" t="s">
        <v>14</v>
      </c>
      <c r="K104" s="235" t="s">
        <v>16</v>
      </c>
      <c r="L104" s="18"/>
    </row>
    <row r="105" spans="1:12" ht="92.4" x14ac:dyDescent="0.25">
      <c r="A105" s="17"/>
      <c r="B105" s="109" t="s">
        <v>985</v>
      </c>
      <c r="C105" s="78" t="s">
        <v>348</v>
      </c>
      <c r="D105" s="79" t="s">
        <v>22</v>
      </c>
      <c r="E105" s="79" t="s">
        <v>349</v>
      </c>
      <c r="F105" s="479" t="s">
        <v>986</v>
      </c>
      <c r="G105" s="479"/>
      <c r="H105" s="80" t="s">
        <v>340</v>
      </c>
      <c r="I105" s="81">
        <v>1</v>
      </c>
      <c r="J105" s="82"/>
      <c r="K105" s="110">
        <f>SUM(K106:K110)</f>
        <v>283.22000000000003</v>
      </c>
      <c r="L105" s="18"/>
    </row>
    <row r="106" spans="1:12" ht="39.6" x14ac:dyDescent="0.25">
      <c r="A106" s="17"/>
      <c r="B106" s="222" t="s">
        <v>987</v>
      </c>
      <c r="C106" s="83" t="s">
        <v>1071</v>
      </c>
      <c r="D106" s="84" t="s">
        <v>43</v>
      </c>
      <c r="E106" s="84" t="s">
        <v>1072</v>
      </c>
      <c r="F106" s="480" t="s">
        <v>986</v>
      </c>
      <c r="G106" s="480"/>
      <c r="H106" s="85" t="s">
        <v>48</v>
      </c>
      <c r="I106" s="86">
        <v>30.9</v>
      </c>
      <c r="J106" s="87">
        <f>J88</f>
        <v>2.91</v>
      </c>
      <c r="K106" s="223">
        <f t="shared" ref="K106:K110" si="11">ROUND(I106*J106,2)</f>
        <v>89.92</v>
      </c>
      <c r="L106" s="18"/>
    </row>
    <row r="107" spans="1:12" ht="26.4" x14ac:dyDescent="0.25">
      <c r="A107" s="17"/>
      <c r="B107" s="222" t="s">
        <v>987</v>
      </c>
      <c r="C107" s="83" t="s">
        <v>1073</v>
      </c>
      <c r="D107" s="84" t="s">
        <v>43</v>
      </c>
      <c r="E107" s="84" t="s">
        <v>1074</v>
      </c>
      <c r="F107" s="480" t="s">
        <v>986</v>
      </c>
      <c r="G107" s="480"/>
      <c r="H107" s="85" t="s">
        <v>44</v>
      </c>
      <c r="I107" s="86">
        <v>1</v>
      </c>
      <c r="J107" s="87">
        <f>J89</f>
        <v>8.84</v>
      </c>
      <c r="K107" s="223">
        <f t="shared" si="11"/>
        <v>8.84</v>
      </c>
      <c r="L107" s="18"/>
    </row>
    <row r="108" spans="1:12" ht="26.4" x14ac:dyDescent="0.25">
      <c r="A108" s="17"/>
      <c r="B108" s="222" t="s">
        <v>987</v>
      </c>
      <c r="C108" s="83" t="s">
        <v>1075</v>
      </c>
      <c r="D108" s="84" t="s">
        <v>43</v>
      </c>
      <c r="E108" s="84" t="s">
        <v>1076</v>
      </c>
      <c r="F108" s="480" t="s">
        <v>986</v>
      </c>
      <c r="G108" s="480"/>
      <c r="H108" s="85" t="s">
        <v>48</v>
      </c>
      <c r="I108" s="86">
        <v>10</v>
      </c>
      <c r="J108" s="87">
        <f>J90</f>
        <v>8.17</v>
      </c>
      <c r="K108" s="223">
        <f t="shared" si="11"/>
        <v>81.7</v>
      </c>
      <c r="L108" s="18"/>
    </row>
    <row r="109" spans="1:12" ht="39.6" x14ac:dyDescent="0.25">
      <c r="A109" s="17"/>
      <c r="B109" s="222" t="s">
        <v>987</v>
      </c>
      <c r="C109" s="83" t="s">
        <v>1077</v>
      </c>
      <c r="D109" s="84" t="s">
        <v>43</v>
      </c>
      <c r="E109" s="84" t="s">
        <v>1078</v>
      </c>
      <c r="F109" s="480" t="s">
        <v>986</v>
      </c>
      <c r="G109" s="480"/>
      <c r="H109" s="85" t="s">
        <v>48</v>
      </c>
      <c r="I109" s="86">
        <v>10</v>
      </c>
      <c r="J109" s="87">
        <f>J91</f>
        <v>2.34</v>
      </c>
      <c r="K109" s="223">
        <f t="shared" si="11"/>
        <v>23.4</v>
      </c>
      <c r="L109" s="18"/>
    </row>
    <row r="110" spans="1:12" ht="39.6" x14ac:dyDescent="0.25">
      <c r="A110" s="17"/>
      <c r="B110" s="222" t="s">
        <v>987</v>
      </c>
      <c r="C110" s="83" t="s">
        <v>1083</v>
      </c>
      <c r="D110" s="84" t="s">
        <v>43</v>
      </c>
      <c r="E110" s="84" t="s">
        <v>1084</v>
      </c>
      <c r="F110" s="480" t="s">
        <v>986</v>
      </c>
      <c r="G110" s="480"/>
      <c r="H110" s="85" t="s">
        <v>44</v>
      </c>
      <c r="I110" s="86">
        <v>1</v>
      </c>
      <c r="J110" s="87">
        <v>79.36</v>
      </c>
      <c r="K110" s="223">
        <f t="shared" si="11"/>
        <v>79.36</v>
      </c>
      <c r="L110" s="18"/>
    </row>
    <row r="111" spans="1:12" ht="14.4" thickBot="1" x14ac:dyDescent="0.3">
      <c r="A111" s="17"/>
      <c r="B111" s="245"/>
      <c r="C111" s="246"/>
      <c r="D111" s="246"/>
      <c r="E111" s="246"/>
      <c r="F111" s="246"/>
      <c r="G111" s="247"/>
      <c r="H111" s="246"/>
      <c r="I111" s="520"/>
      <c r="J111" s="520"/>
      <c r="K111" s="248"/>
      <c r="L111" s="18"/>
    </row>
    <row r="112" spans="1:12" ht="14.4" thickBot="1" x14ac:dyDescent="0.3">
      <c r="A112" s="17"/>
      <c r="B112" s="242"/>
      <c r="C112" s="242"/>
      <c r="D112" s="242"/>
      <c r="E112" s="242"/>
      <c r="F112" s="242"/>
      <c r="G112" s="242"/>
      <c r="H112" s="242"/>
      <c r="I112" s="242"/>
      <c r="J112" s="242"/>
      <c r="K112" s="242"/>
      <c r="L112" s="18"/>
    </row>
    <row r="113" spans="1:12" x14ac:dyDescent="0.25">
      <c r="A113" s="17"/>
      <c r="B113" s="231" t="s">
        <v>350</v>
      </c>
      <c r="C113" s="232" t="s">
        <v>9</v>
      </c>
      <c r="D113" s="233" t="s">
        <v>10</v>
      </c>
      <c r="E113" s="233" t="s">
        <v>11</v>
      </c>
      <c r="F113" s="487" t="s">
        <v>984</v>
      </c>
      <c r="G113" s="487"/>
      <c r="H113" s="234" t="s">
        <v>12</v>
      </c>
      <c r="I113" s="232" t="s">
        <v>13</v>
      </c>
      <c r="J113" s="232" t="s">
        <v>14</v>
      </c>
      <c r="K113" s="235" t="s">
        <v>16</v>
      </c>
      <c r="L113" s="18"/>
    </row>
    <row r="114" spans="1:12" ht="105.6" x14ac:dyDescent="0.25">
      <c r="A114" s="17"/>
      <c r="B114" s="109" t="s">
        <v>985</v>
      </c>
      <c r="C114" s="102" t="s">
        <v>351</v>
      </c>
      <c r="D114" s="79" t="s">
        <v>22</v>
      </c>
      <c r="E114" s="79" t="s">
        <v>352</v>
      </c>
      <c r="F114" s="479" t="s">
        <v>986</v>
      </c>
      <c r="G114" s="479"/>
      <c r="H114" s="80" t="s">
        <v>340</v>
      </c>
      <c r="I114" s="81">
        <v>1</v>
      </c>
      <c r="J114" s="82"/>
      <c r="K114" s="110">
        <f>SUM(K115:K119)</f>
        <v>247.07000000000002</v>
      </c>
      <c r="L114" s="18"/>
    </row>
    <row r="115" spans="1:12" ht="39.6" x14ac:dyDescent="0.25">
      <c r="A115" s="17"/>
      <c r="B115" s="222" t="s">
        <v>987</v>
      </c>
      <c r="C115" s="83" t="s">
        <v>1071</v>
      </c>
      <c r="D115" s="84" t="s">
        <v>43</v>
      </c>
      <c r="E115" s="84" t="s">
        <v>1072</v>
      </c>
      <c r="F115" s="480" t="s">
        <v>986</v>
      </c>
      <c r="G115" s="480"/>
      <c r="H115" s="85" t="s">
        <v>48</v>
      </c>
      <c r="I115" s="86">
        <v>30.9</v>
      </c>
      <c r="J115" s="87">
        <f>J88</f>
        <v>2.91</v>
      </c>
      <c r="K115" s="223">
        <f t="shared" ref="K115:K119" si="12">ROUND(I115*J115,2)</f>
        <v>89.92</v>
      </c>
      <c r="L115" s="18"/>
    </row>
    <row r="116" spans="1:12" ht="26.4" x14ac:dyDescent="0.25">
      <c r="A116" s="17"/>
      <c r="B116" s="222" t="s">
        <v>987</v>
      </c>
      <c r="C116" s="83" t="s">
        <v>1073</v>
      </c>
      <c r="D116" s="84" t="s">
        <v>43</v>
      </c>
      <c r="E116" s="84" t="s">
        <v>1074</v>
      </c>
      <c r="F116" s="480" t="s">
        <v>986</v>
      </c>
      <c r="G116" s="480"/>
      <c r="H116" s="85" t="s">
        <v>44</v>
      </c>
      <c r="I116" s="86">
        <v>1</v>
      </c>
      <c r="J116" s="87">
        <f>J89</f>
        <v>8.84</v>
      </c>
      <c r="K116" s="223">
        <f t="shared" si="12"/>
        <v>8.84</v>
      </c>
      <c r="L116" s="18"/>
    </row>
    <row r="117" spans="1:12" ht="26.4" x14ac:dyDescent="0.25">
      <c r="A117" s="17"/>
      <c r="B117" s="222" t="s">
        <v>987</v>
      </c>
      <c r="C117" s="83" t="s">
        <v>1075</v>
      </c>
      <c r="D117" s="84" t="s">
        <v>43</v>
      </c>
      <c r="E117" s="84" t="s">
        <v>1076</v>
      </c>
      <c r="F117" s="480" t="s">
        <v>986</v>
      </c>
      <c r="G117" s="480"/>
      <c r="H117" s="85" t="s">
        <v>48</v>
      </c>
      <c r="I117" s="86">
        <v>10</v>
      </c>
      <c r="J117" s="87">
        <f>J90</f>
        <v>8.17</v>
      </c>
      <c r="K117" s="223">
        <f t="shared" si="12"/>
        <v>81.7</v>
      </c>
      <c r="L117" s="18"/>
    </row>
    <row r="118" spans="1:12" ht="39.6" x14ac:dyDescent="0.25">
      <c r="A118" s="17"/>
      <c r="B118" s="222" t="s">
        <v>987</v>
      </c>
      <c r="C118" s="83" t="s">
        <v>1077</v>
      </c>
      <c r="D118" s="84" t="s">
        <v>43</v>
      </c>
      <c r="E118" s="84" t="s">
        <v>1078</v>
      </c>
      <c r="F118" s="480" t="s">
        <v>986</v>
      </c>
      <c r="G118" s="480"/>
      <c r="H118" s="85" t="s">
        <v>48</v>
      </c>
      <c r="I118" s="86">
        <v>10</v>
      </c>
      <c r="J118" s="87">
        <f>J91</f>
        <v>2.34</v>
      </c>
      <c r="K118" s="223">
        <f t="shared" si="12"/>
        <v>23.4</v>
      </c>
      <c r="L118" s="18"/>
    </row>
    <row r="119" spans="1:12" ht="52.8" x14ac:dyDescent="0.25">
      <c r="A119" s="17"/>
      <c r="B119" s="222" t="s">
        <v>987</v>
      </c>
      <c r="C119" s="83" t="s">
        <v>1085</v>
      </c>
      <c r="D119" s="84" t="s">
        <v>43</v>
      </c>
      <c r="E119" s="84" t="s">
        <v>1086</v>
      </c>
      <c r="F119" s="480" t="s">
        <v>986</v>
      </c>
      <c r="G119" s="480"/>
      <c r="H119" s="85" t="s">
        <v>44</v>
      </c>
      <c r="I119" s="86">
        <v>1</v>
      </c>
      <c r="J119" s="87">
        <v>43.21</v>
      </c>
      <c r="K119" s="223">
        <f t="shared" si="12"/>
        <v>43.21</v>
      </c>
      <c r="L119" s="18"/>
    </row>
    <row r="120" spans="1:12" ht="14.4" thickBot="1" x14ac:dyDescent="0.3">
      <c r="A120" s="17"/>
      <c r="B120" s="245"/>
      <c r="C120" s="246"/>
      <c r="D120" s="246"/>
      <c r="E120" s="246"/>
      <c r="F120" s="246"/>
      <c r="G120" s="247"/>
      <c r="H120" s="246"/>
      <c r="I120" s="520"/>
      <c r="J120" s="520"/>
      <c r="K120" s="248"/>
      <c r="L120" s="18"/>
    </row>
    <row r="121" spans="1:12" ht="14.4" thickBot="1" x14ac:dyDescent="0.3">
      <c r="A121" s="17"/>
      <c r="B121" s="242"/>
      <c r="C121" s="242"/>
      <c r="D121" s="242"/>
      <c r="E121" s="242"/>
      <c r="F121" s="242"/>
      <c r="G121" s="242"/>
      <c r="H121" s="242"/>
      <c r="I121" s="242"/>
      <c r="J121" s="242"/>
      <c r="K121" s="242"/>
      <c r="L121" s="18"/>
    </row>
    <row r="122" spans="1:12" x14ac:dyDescent="0.25">
      <c r="A122" s="17"/>
      <c r="B122" s="231" t="s">
        <v>353</v>
      </c>
      <c r="C122" s="232" t="s">
        <v>9</v>
      </c>
      <c r="D122" s="233" t="s">
        <v>10</v>
      </c>
      <c r="E122" s="233" t="s">
        <v>11</v>
      </c>
      <c r="F122" s="487" t="s">
        <v>984</v>
      </c>
      <c r="G122" s="487"/>
      <c r="H122" s="234" t="s">
        <v>12</v>
      </c>
      <c r="I122" s="232" t="s">
        <v>13</v>
      </c>
      <c r="J122" s="232" t="s">
        <v>14</v>
      </c>
      <c r="K122" s="235" t="s">
        <v>16</v>
      </c>
      <c r="L122" s="18"/>
    </row>
    <row r="123" spans="1:12" ht="105.6" x14ac:dyDescent="0.25">
      <c r="A123" s="17"/>
      <c r="B123" s="109" t="s">
        <v>985</v>
      </c>
      <c r="C123" s="78" t="s">
        <v>354</v>
      </c>
      <c r="D123" s="79" t="s">
        <v>22</v>
      </c>
      <c r="E123" s="79" t="s">
        <v>355</v>
      </c>
      <c r="F123" s="479" t="s">
        <v>986</v>
      </c>
      <c r="G123" s="479"/>
      <c r="H123" s="80" t="s">
        <v>340</v>
      </c>
      <c r="I123" s="81">
        <v>1</v>
      </c>
      <c r="J123" s="82"/>
      <c r="K123" s="110">
        <f>SUM(K124:K128)</f>
        <v>247.07000000000002</v>
      </c>
      <c r="L123" s="18"/>
    </row>
    <row r="124" spans="1:12" ht="39.6" x14ac:dyDescent="0.25">
      <c r="A124" s="17"/>
      <c r="B124" s="222" t="s">
        <v>987</v>
      </c>
      <c r="C124" s="83" t="s">
        <v>1071</v>
      </c>
      <c r="D124" s="84" t="s">
        <v>43</v>
      </c>
      <c r="E124" s="84" t="s">
        <v>1072</v>
      </c>
      <c r="F124" s="480" t="s">
        <v>986</v>
      </c>
      <c r="G124" s="480"/>
      <c r="H124" s="85" t="s">
        <v>48</v>
      </c>
      <c r="I124" s="86">
        <v>30.9</v>
      </c>
      <c r="J124" s="87">
        <f>J88</f>
        <v>2.91</v>
      </c>
      <c r="K124" s="223">
        <f t="shared" ref="K124:K128" si="13">ROUND(I124*J124,2)</f>
        <v>89.92</v>
      </c>
      <c r="L124" s="18"/>
    </row>
    <row r="125" spans="1:12" ht="26.4" x14ac:dyDescent="0.25">
      <c r="A125" s="17"/>
      <c r="B125" s="222" t="s">
        <v>987</v>
      </c>
      <c r="C125" s="83" t="s">
        <v>1073</v>
      </c>
      <c r="D125" s="84" t="s">
        <v>43</v>
      </c>
      <c r="E125" s="84" t="s">
        <v>1074</v>
      </c>
      <c r="F125" s="480" t="s">
        <v>986</v>
      </c>
      <c r="G125" s="480"/>
      <c r="H125" s="85" t="s">
        <v>44</v>
      </c>
      <c r="I125" s="86">
        <v>1</v>
      </c>
      <c r="J125" s="87">
        <f>J89</f>
        <v>8.84</v>
      </c>
      <c r="K125" s="223">
        <f t="shared" si="13"/>
        <v>8.84</v>
      </c>
      <c r="L125" s="18"/>
    </row>
    <row r="126" spans="1:12" ht="26.4" x14ac:dyDescent="0.25">
      <c r="A126" s="17"/>
      <c r="B126" s="222" t="s">
        <v>987</v>
      </c>
      <c r="C126" s="83" t="s">
        <v>1075</v>
      </c>
      <c r="D126" s="84" t="s">
        <v>43</v>
      </c>
      <c r="E126" s="84" t="s">
        <v>1076</v>
      </c>
      <c r="F126" s="480" t="s">
        <v>986</v>
      </c>
      <c r="G126" s="480"/>
      <c r="H126" s="85" t="s">
        <v>48</v>
      </c>
      <c r="I126" s="86">
        <v>10</v>
      </c>
      <c r="J126" s="87">
        <f>J90</f>
        <v>8.17</v>
      </c>
      <c r="K126" s="223">
        <f t="shared" si="13"/>
        <v>81.7</v>
      </c>
      <c r="L126" s="18"/>
    </row>
    <row r="127" spans="1:12" ht="39.6" x14ac:dyDescent="0.25">
      <c r="A127" s="17"/>
      <c r="B127" s="222" t="s">
        <v>987</v>
      </c>
      <c r="C127" s="83" t="s">
        <v>1077</v>
      </c>
      <c r="D127" s="84" t="s">
        <v>43</v>
      </c>
      <c r="E127" s="84" t="s">
        <v>1078</v>
      </c>
      <c r="F127" s="480" t="s">
        <v>986</v>
      </c>
      <c r="G127" s="480"/>
      <c r="H127" s="85" t="s">
        <v>48</v>
      </c>
      <c r="I127" s="86">
        <v>10</v>
      </c>
      <c r="J127" s="87">
        <f>J91</f>
        <v>2.34</v>
      </c>
      <c r="K127" s="223">
        <f t="shared" si="13"/>
        <v>23.4</v>
      </c>
      <c r="L127" s="18"/>
    </row>
    <row r="128" spans="1:12" ht="52.8" x14ac:dyDescent="0.25">
      <c r="A128" s="17"/>
      <c r="B128" s="222" t="s">
        <v>987</v>
      </c>
      <c r="C128" s="83" t="s">
        <v>1085</v>
      </c>
      <c r="D128" s="84" t="s">
        <v>43</v>
      </c>
      <c r="E128" s="84" t="s">
        <v>1086</v>
      </c>
      <c r="F128" s="480" t="s">
        <v>986</v>
      </c>
      <c r="G128" s="480"/>
      <c r="H128" s="85" t="s">
        <v>44</v>
      </c>
      <c r="I128" s="86">
        <v>1</v>
      </c>
      <c r="J128" s="87">
        <f>J119</f>
        <v>43.21</v>
      </c>
      <c r="K128" s="223">
        <f t="shared" si="13"/>
        <v>43.21</v>
      </c>
      <c r="L128" s="18"/>
    </row>
    <row r="129" spans="1:12" ht="14.4" thickBot="1" x14ac:dyDescent="0.3">
      <c r="A129" s="17"/>
      <c r="B129" s="245"/>
      <c r="C129" s="246"/>
      <c r="D129" s="246"/>
      <c r="E129" s="246"/>
      <c r="F129" s="246"/>
      <c r="G129" s="247"/>
      <c r="H129" s="246"/>
      <c r="I129" s="520"/>
      <c r="J129" s="520"/>
      <c r="K129" s="248"/>
      <c r="L129" s="18"/>
    </row>
    <row r="130" spans="1:12" ht="14.4" thickBot="1" x14ac:dyDescent="0.3">
      <c r="A130" s="17"/>
      <c r="B130" s="242"/>
      <c r="C130" s="242"/>
      <c r="D130" s="242"/>
      <c r="E130" s="242"/>
      <c r="F130" s="242"/>
      <c r="G130" s="242"/>
      <c r="H130" s="242"/>
      <c r="I130" s="242"/>
      <c r="J130" s="242"/>
      <c r="K130" s="242"/>
      <c r="L130" s="18"/>
    </row>
    <row r="131" spans="1:12" x14ac:dyDescent="0.25">
      <c r="A131" s="17"/>
      <c r="B131" s="231" t="s">
        <v>356</v>
      </c>
      <c r="C131" s="232" t="s">
        <v>9</v>
      </c>
      <c r="D131" s="233" t="s">
        <v>10</v>
      </c>
      <c r="E131" s="233" t="s">
        <v>11</v>
      </c>
      <c r="F131" s="487" t="s">
        <v>984</v>
      </c>
      <c r="G131" s="487"/>
      <c r="H131" s="234" t="s">
        <v>12</v>
      </c>
      <c r="I131" s="232" t="s">
        <v>13</v>
      </c>
      <c r="J131" s="232" t="s">
        <v>14</v>
      </c>
      <c r="K131" s="235" t="s">
        <v>16</v>
      </c>
      <c r="L131" s="18"/>
    </row>
    <row r="132" spans="1:12" ht="105.6" x14ac:dyDescent="0.25">
      <c r="A132" s="17"/>
      <c r="B132" s="109" t="s">
        <v>985</v>
      </c>
      <c r="C132" s="78" t="s">
        <v>357</v>
      </c>
      <c r="D132" s="79" t="s">
        <v>22</v>
      </c>
      <c r="E132" s="79" t="s">
        <v>358</v>
      </c>
      <c r="F132" s="479" t="s">
        <v>986</v>
      </c>
      <c r="G132" s="479"/>
      <c r="H132" s="80" t="s">
        <v>340</v>
      </c>
      <c r="I132" s="81">
        <v>1</v>
      </c>
      <c r="J132" s="82"/>
      <c r="K132" s="110">
        <f>SUM(K133:K137)</f>
        <v>283.94</v>
      </c>
      <c r="L132" s="18"/>
    </row>
    <row r="133" spans="1:12" ht="39.6" x14ac:dyDescent="0.25">
      <c r="A133" s="17"/>
      <c r="B133" s="222" t="s">
        <v>987</v>
      </c>
      <c r="C133" s="83" t="s">
        <v>1071</v>
      </c>
      <c r="D133" s="84" t="s">
        <v>43</v>
      </c>
      <c r="E133" s="84" t="s">
        <v>1072</v>
      </c>
      <c r="F133" s="480" t="s">
        <v>986</v>
      </c>
      <c r="G133" s="480"/>
      <c r="H133" s="85" t="s">
        <v>48</v>
      </c>
      <c r="I133" s="86">
        <v>30.9</v>
      </c>
      <c r="J133" s="87">
        <f>J88</f>
        <v>2.91</v>
      </c>
      <c r="K133" s="223">
        <f t="shared" ref="K133:K137" si="14">ROUND(I133*J133,2)</f>
        <v>89.92</v>
      </c>
      <c r="L133" s="18"/>
    </row>
    <row r="134" spans="1:12" ht="26.4" x14ac:dyDescent="0.25">
      <c r="A134" s="17"/>
      <c r="B134" s="222" t="s">
        <v>987</v>
      </c>
      <c r="C134" s="83" t="s">
        <v>1073</v>
      </c>
      <c r="D134" s="84" t="s">
        <v>43</v>
      </c>
      <c r="E134" s="84" t="s">
        <v>1074</v>
      </c>
      <c r="F134" s="480" t="s">
        <v>986</v>
      </c>
      <c r="G134" s="480"/>
      <c r="H134" s="85" t="s">
        <v>44</v>
      </c>
      <c r="I134" s="86">
        <v>1</v>
      </c>
      <c r="J134" s="87">
        <f>J89</f>
        <v>8.84</v>
      </c>
      <c r="K134" s="223">
        <f t="shared" si="14"/>
        <v>8.84</v>
      </c>
      <c r="L134" s="18"/>
    </row>
    <row r="135" spans="1:12" ht="26.4" x14ac:dyDescent="0.25">
      <c r="A135" s="17"/>
      <c r="B135" s="222" t="s">
        <v>987</v>
      </c>
      <c r="C135" s="83" t="s">
        <v>1075</v>
      </c>
      <c r="D135" s="84" t="s">
        <v>43</v>
      </c>
      <c r="E135" s="84" t="s">
        <v>1076</v>
      </c>
      <c r="F135" s="480" t="s">
        <v>986</v>
      </c>
      <c r="G135" s="480"/>
      <c r="H135" s="85" t="s">
        <v>48</v>
      </c>
      <c r="I135" s="86">
        <v>10</v>
      </c>
      <c r="J135" s="87">
        <f>J90</f>
        <v>8.17</v>
      </c>
      <c r="K135" s="223">
        <f t="shared" si="14"/>
        <v>81.7</v>
      </c>
      <c r="L135" s="18"/>
    </row>
    <row r="136" spans="1:12" ht="39.6" x14ac:dyDescent="0.25">
      <c r="A136" s="17"/>
      <c r="B136" s="222" t="s">
        <v>987</v>
      </c>
      <c r="C136" s="83" t="s">
        <v>1077</v>
      </c>
      <c r="D136" s="84" t="s">
        <v>43</v>
      </c>
      <c r="E136" s="84" t="s">
        <v>1078</v>
      </c>
      <c r="F136" s="480" t="s">
        <v>986</v>
      </c>
      <c r="G136" s="480"/>
      <c r="H136" s="85" t="s">
        <v>48</v>
      </c>
      <c r="I136" s="86">
        <v>10</v>
      </c>
      <c r="J136" s="87">
        <f>J91</f>
        <v>2.34</v>
      </c>
      <c r="K136" s="223">
        <f t="shared" si="14"/>
        <v>23.4</v>
      </c>
      <c r="L136" s="18"/>
    </row>
    <row r="137" spans="1:12" ht="52.8" x14ac:dyDescent="0.25">
      <c r="A137" s="17"/>
      <c r="B137" s="222" t="s">
        <v>987</v>
      </c>
      <c r="C137" s="83" t="s">
        <v>1087</v>
      </c>
      <c r="D137" s="84" t="s">
        <v>43</v>
      </c>
      <c r="E137" s="84" t="s">
        <v>1088</v>
      </c>
      <c r="F137" s="480" t="s">
        <v>986</v>
      </c>
      <c r="G137" s="480"/>
      <c r="H137" s="85" t="s">
        <v>44</v>
      </c>
      <c r="I137" s="86">
        <v>1</v>
      </c>
      <c r="J137" s="87">
        <v>80.08</v>
      </c>
      <c r="K137" s="223">
        <f t="shared" si="14"/>
        <v>80.08</v>
      </c>
      <c r="L137" s="18"/>
    </row>
    <row r="138" spans="1:12" ht="14.4" thickBot="1" x14ac:dyDescent="0.3">
      <c r="A138" s="17"/>
      <c r="B138" s="245"/>
      <c r="C138" s="246"/>
      <c r="D138" s="246"/>
      <c r="E138" s="246"/>
      <c r="F138" s="246"/>
      <c r="G138" s="247"/>
      <c r="H138" s="246"/>
      <c r="I138" s="520"/>
      <c r="J138" s="520"/>
      <c r="K138" s="248"/>
      <c r="L138" s="18"/>
    </row>
    <row r="139" spans="1:12" ht="14.4" thickBot="1" x14ac:dyDescent="0.3">
      <c r="A139" s="17"/>
      <c r="B139" s="242"/>
      <c r="C139" s="242"/>
      <c r="D139" s="242"/>
      <c r="E139" s="242"/>
      <c r="F139" s="242"/>
      <c r="G139" s="242"/>
      <c r="H139" s="242"/>
      <c r="I139" s="242"/>
      <c r="J139" s="242"/>
      <c r="K139" s="242"/>
      <c r="L139" s="18"/>
    </row>
    <row r="140" spans="1:12" x14ac:dyDescent="0.25">
      <c r="A140" s="17"/>
      <c r="B140" s="231" t="s">
        <v>362</v>
      </c>
      <c r="C140" s="232" t="s">
        <v>9</v>
      </c>
      <c r="D140" s="233" t="s">
        <v>10</v>
      </c>
      <c r="E140" s="233" t="s">
        <v>11</v>
      </c>
      <c r="F140" s="487" t="s">
        <v>984</v>
      </c>
      <c r="G140" s="487"/>
      <c r="H140" s="234" t="s">
        <v>12</v>
      </c>
      <c r="I140" s="232" t="s">
        <v>13</v>
      </c>
      <c r="J140" s="232" t="s">
        <v>14</v>
      </c>
      <c r="K140" s="235" t="s">
        <v>16</v>
      </c>
      <c r="L140" s="18"/>
    </row>
    <row r="141" spans="1:12" ht="52.8" x14ac:dyDescent="0.25">
      <c r="A141" s="17"/>
      <c r="B141" s="109" t="s">
        <v>985</v>
      </c>
      <c r="C141" s="78" t="s">
        <v>363</v>
      </c>
      <c r="D141" s="79" t="s">
        <v>22</v>
      </c>
      <c r="E141" s="79" t="s">
        <v>364</v>
      </c>
      <c r="F141" s="479" t="s">
        <v>1089</v>
      </c>
      <c r="G141" s="479"/>
      <c r="H141" s="80" t="s">
        <v>340</v>
      </c>
      <c r="I141" s="81">
        <v>1</v>
      </c>
      <c r="J141" s="82"/>
      <c r="K141" s="110">
        <f>SUM(K142:K148)</f>
        <v>251.64</v>
      </c>
      <c r="L141" s="18"/>
    </row>
    <row r="142" spans="1:12" ht="26.4" x14ac:dyDescent="0.25">
      <c r="A142" s="17"/>
      <c r="B142" s="222" t="s">
        <v>987</v>
      </c>
      <c r="C142" s="83">
        <v>90447</v>
      </c>
      <c r="D142" s="84" t="s">
        <v>198</v>
      </c>
      <c r="E142" s="84" t="s">
        <v>1090</v>
      </c>
      <c r="F142" s="480" t="s">
        <v>1091</v>
      </c>
      <c r="G142" s="480"/>
      <c r="H142" s="85" t="s">
        <v>48</v>
      </c>
      <c r="I142" s="86">
        <v>1.7</v>
      </c>
      <c r="J142" s="87">
        <v>6.02</v>
      </c>
      <c r="K142" s="223">
        <f t="shared" ref="K142:K148" si="15">ROUND(I142*J142,2)</f>
        <v>10.23</v>
      </c>
      <c r="L142" s="18"/>
    </row>
    <row r="143" spans="1:12" ht="26.4" x14ac:dyDescent="0.25">
      <c r="A143" s="17"/>
      <c r="B143" s="222" t="s">
        <v>987</v>
      </c>
      <c r="C143" s="83">
        <v>90456</v>
      </c>
      <c r="D143" s="84" t="s">
        <v>198</v>
      </c>
      <c r="E143" s="84" t="s">
        <v>1092</v>
      </c>
      <c r="F143" s="480" t="s">
        <v>1091</v>
      </c>
      <c r="G143" s="480"/>
      <c r="H143" s="85" t="s">
        <v>44</v>
      </c>
      <c r="I143" s="86">
        <v>1</v>
      </c>
      <c r="J143" s="87">
        <v>3.84</v>
      </c>
      <c r="K143" s="223">
        <f t="shared" si="15"/>
        <v>3.84</v>
      </c>
      <c r="L143" s="18"/>
    </row>
    <row r="144" spans="1:12" ht="26.4" x14ac:dyDescent="0.25">
      <c r="A144" s="17"/>
      <c r="B144" s="222" t="s">
        <v>987</v>
      </c>
      <c r="C144" s="83">
        <v>90466</v>
      </c>
      <c r="D144" s="84" t="s">
        <v>198</v>
      </c>
      <c r="E144" s="84" t="s">
        <v>1093</v>
      </c>
      <c r="F144" s="480" t="s">
        <v>1091</v>
      </c>
      <c r="G144" s="480"/>
      <c r="H144" s="85" t="s">
        <v>48</v>
      </c>
      <c r="I144" s="86">
        <v>1.7</v>
      </c>
      <c r="J144" s="87">
        <v>12.19</v>
      </c>
      <c r="K144" s="223">
        <f t="shared" si="15"/>
        <v>20.72</v>
      </c>
      <c r="L144" s="18"/>
    </row>
    <row r="145" spans="1:12" ht="39.6" x14ac:dyDescent="0.25">
      <c r="A145" s="17"/>
      <c r="B145" s="222" t="s">
        <v>987</v>
      </c>
      <c r="C145" s="83">
        <v>91855</v>
      </c>
      <c r="D145" s="84" t="s">
        <v>198</v>
      </c>
      <c r="E145" s="84" t="s">
        <v>1094</v>
      </c>
      <c r="F145" s="480" t="s">
        <v>1089</v>
      </c>
      <c r="G145" s="480"/>
      <c r="H145" s="85" t="s">
        <v>48</v>
      </c>
      <c r="I145" s="86">
        <v>1.7</v>
      </c>
      <c r="J145" s="87">
        <v>10.46</v>
      </c>
      <c r="K145" s="223">
        <f t="shared" si="15"/>
        <v>17.78</v>
      </c>
      <c r="L145" s="18"/>
    </row>
    <row r="146" spans="1:12" ht="26.4" x14ac:dyDescent="0.25">
      <c r="A146" s="17"/>
      <c r="B146" s="222" t="s">
        <v>987</v>
      </c>
      <c r="C146" s="83">
        <v>91928</v>
      </c>
      <c r="D146" s="84" t="s">
        <v>198</v>
      </c>
      <c r="E146" s="84" t="s">
        <v>1095</v>
      </c>
      <c r="F146" s="480" t="s">
        <v>1089</v>
      </c>
      <c r="G146" s="480"/>
      <c r="H146" s="85" t="s">
        <v>48</v>
      </c>
      <c r="I146" s="86">
        <v>23.19</v>
      </c>
      <c r="J146" s="87">
        <v>6.07</v>
      </c>
      <c r="K146" s="223">
        <f t="shared" si="15"/>
        <v>140.76</v>
      </c>
      <c r="L146" s="18"/>
    </row>
    <row r="147" spans="1:12" ht="26.4" x14ac:dyDescent="0.25">
      <c r="A147" s="17"/>
      <c r="B147" s="222" t="s">
        <v>987</v>
      </c>
      <c r="C147" s="83">
        <v>91940</v>
      </c>
      <c r="D147" s="84" t="s">
        <v>198</v>
      </c>
      <c r="E147" s="84" t="s">
        <v>1096</v>
      </c>
      <c r="F147" s="480" t="s">
        <v>1089</v>
      </c>
      <c r="G147" s="480"/>
      <c r="H147" s="85" t="s">
        <v>44</v>
      </c>
      <c r="I147" s="86">
        <v>1</v>
      </c>
      <c r="J147" s="87">
        <v>16.09</v>
      </c>
      <c r="K147" s="223">
        <f t="shared" si="15"/>
        <v>16.09</v>
      </c>
      <c r="L147" s="18"/>
    </row>
    <row r="148" spans="1:12" ht="26.4" x14ac:dyDescent="0.25">
      <c r="A148" s="17"/>
      <c r="B148" s="222" t="s">
        <v>987</v>
      </c>
      <c r="C148" s="83">
        <v>91993</v>
      </c>
      <c r="D148" s="84" t="s">
        <v>198</v>
      </c>
      <c r="E148" s="84" t="s">
        <v>1097</v>
      </c>
      <c r="F148" s="480" t="s">
        <v>1089</v>
      </c>
      <c r="G148" s="480"/>
      <c r="H148" s="85" t="s">
        <v>44</v>
      </c>
      <c r="I148" s="86">
        <v>1</v>
      </c>
      <c r="J148" s="87">
        <v>42.22</v>
      </c>
      <c r="K148" s="223">
        <f t="shared" si="15"/>
        <v>42.22</v>
      </c>
      <c r="L148" s="18"/>
    </row>
    <row r="149" spans="1:12" ht="14.4" thickBot="1" x14ac:dyDescent="0.3">
      <c r="A149" s="17"/>
      <c r="B149" s="245"/>
      <c r="C149" s="246"/>
      <c r="D149" s="246"/>
      <c r="E149" s="246"/>
      <c r="F149" s="246"/>
      <c r="G149" s="247"/>
      <c r="H149" s="246"/>
      <c r="I149" s="520"/>
      <c r="J149" s="520"/>
      <c r="K149" s="248"/>
      <c r="L149" s="18"/>
    </row>
    <row r="150" spans="1:12" ht="14.4" thickBot="1" x14ac:dyDescent="0.3">
      <c r="A150" s="17"/>
      <c r="B150" s="242"/>
      <c r="C150" s="242"/>
      <c r="D150" s="242"/>
      <c r="E150" s="242"/>
      <c r="F150" s="242"/>
      <c r="G150" s="242"/>
      <c r="H150" s="242"/>
      <c r="I150" s="242"/>
      <c r="J150" s="242"/>
      <c r="K150" s="242"/>
      <c r="L150" s="18"/>
    </row>
    <row r="151" spans="1:12" x14ac:dyDescent="0.25">
      <c r="A151" s="17"/>
      <c r="B151" s="231" t="s">
        <v>365</v>
      </c>
      <c r="C151" s="232" t="s">
        <v>9</v>
      </c>
      <c r="D151" s="233" t="s">
        <v>10</v>
      </c>
      <c r="E151" s="233" t="s">
        <v>11</v>
      </c>
      <c r="F151" s="487" t="s">
        <v>984</v>
      </c>
      <c r="G151" s="487"/>
      <c r="H151" s="234" t="s">
        <v>12</v>
      </c>
      <c r="I151" s="232" t="s">
        <v>13</v>
      </c>
      <c r="J151" s="232" t="s">
        <v>14</v>
      </c>
      <c r="K151" s="235" t="s">
        <v>16</v>
      </c>
      <c r="L151" s="18"/>
    </row>
    <row r="152" spans="1:12" ht="105.6" x14ac:dyDescent="0.25">
      <c r="A152" s="17"/>
      <c r="B152" s="109" t="s">
        <v>985</v>
      </c>
      <c r="C152" s="78" t="s">
        <v>366</v>
      </c>
      <c r="D152" s="79" t="s">
        <v>22</v>
      </c>
      <c r="E152" s="79" t="s">
        <v>1098</v>
      </c>
      <c r="F152" s="479" t="s">
        <v>986</v>
      </c>
      <c r="G152" s="479"/>
      <c r="H152" s="80" t="s">
        <v>340</v>
      </c>
      <c r="I152" s="81">
        <v>1</v>
      </c>
      <c r="J152" s="82"/>
      <c r="K152" s="110">
        <f>SUM(K153:K157)</f>
        <v>297.09000000000003</v>
      </c>
      <c r="L152" s="18"/>
    </row>
    <row r="153" spans="1:12" ht="39.6" x14ac:dyDescent="0.25">
      <c r="A153" s="17"/>
      <c r="B153" s="222" t="s">
        <v>987</v>
      </c>
      <c r="C153" s="83" t="s">
        <v>403</v>
      </c>
      <c r="D153" s="84" t="s">
        <v>43</v>
      </c>
      <c r="E153" s="84" t="s">
        <v>404</v>
      </c>
      <c r="F153" s="480" t="s">
        <v>986</v>
      </c>
      <c r="G153" s="480"/>
      <c r="H153" s="85" t="s">
        <v>48</v>
      </c>
      <c r="I153" s="86">
        <v>30.9</v>
      </c>
      <c r="J153" s="87">
        <v>4.68</v>
      </c>
      <c r="K153" s="223">
        <f t="shared" ref="K153:K157" si="16">ROUND(I153*J153,2)</f>
        <v>144.61000000000001</v>
      </c>
      <c r="L153" s="18"/>
    </row>
    <row r="154" spans="1:12" ht="26.4" x14ac:dyDescent="0.25">
      <c r="A154" s="17"/>
      <c r="B154" s="222" t="s">
        <v>987</v>
      </c>
      <c r="C154" s="83" t="s">
        <v>1073</v>
      </c>
      <c r="D154" s="84" t="s">
        <v>43</v>
      </c>
      <c r="E154" s="84" t="s">
        <v>1074</v>
      </c>
      <c r="F154" s="480" t="s">
        <v>986</v>
      </c>
      <c r="G154" s="480"/>
      <c r="H154" s="85" t="s">
        <v>44</v>
      </c>
      <c r="I154" s="86">
        <v>1</v>
      </c>
      <c r="J154" s="87">
        <f>J89</f>
        <v>8.84</v>
      </c>
      <c r="K154" s="223">
        <f t="shared" si="16"/>
        <v>8.84</v>
      </c>
      <c r="L154" s="18"/>
    </row>
    <row r="155" spans="1:12" ht="26.4" x14ac:dyDescent="0.25">
      <c r="A155" s="17"/>
      <c r="B155" s="222" t="s">
        <v>987</v>
      </c>
      <c r="C155" s="83" t="s">
        <v>1075</v>
      </c>
      <c r="D155" s="84" t="s">
        <v>43</v>
      </c>
      <c r="E155" s="84" t="s">
        <v>1076</v>
      </c>
      <c r="F155" s="480" t="s">
        <v>986</v>
      </c>
      <c r="G155" s="480"/>
      <c r="H155" s="85" t="s">
        <v>48</v>
      </c>
      <c r="I155" s="86">
        <v>10</v>
      </c>
      <c r="J155" s="87">
        <f>J90</f>
        <v>8.17</v>
      </c>
      <c r="K155" s="223">
        <f t="shared" si="16"/>
        <v>81.7</v>
      </c>
      <c r="L155" s="18"/>
    </row>
    <row r="156" spans="1:12" ht="39.6" x14ac:dyDescent="0.25">
      <c r="A156" s="17"/>
      <c r="B156" s="222" t="s">
        <v>987</v>
      </c>
      <c r="C156" s="83" t="s">
        <v>1077</v>
      </c>
      <c r="D156" s="84" t="s">
        <v>43</v>
      </c>
      <c r="E156" s="84" t="s">
        <v>1078</v>
      </c>
      <c r="F156" s="480" t="s">
        <v>986</v>
      </c>
      <c r="G156" s="480"/>
      <c r="H156" s="85" t="s">
        <v>48</v>
      </c>
      <c r="I156" s="86">
        <v>10</v>
      </c>
      <c r="J156" s="87">
        <f>J91</f>
        <v>2.34</v>
      </c>
      <c r="K156" s="223">
        <f t="shared" si="16"/>
        <v>23.4</v>
      </c>
      <c r="L156" s="18"/>
    </row>
    <row r="157" spans="1:12" ht="39.6" x14ac:dyDescent="0.25">
      <c r="A157" s="17"/>
      <c r="B157" s="222" t="s">
        <v>987</v>
      </c>
      <c r="C157" s="83" t="s">
        <v>1099</v>
      </c>
      <c r="D157" s="84" t="s">
        <v>43</v>
      </c>
      <c r="E157" s="84" t="s">
        <v>1100</v>
      </c>
      <c r="F157" s="480" t="s">
        <v>986</v>
      </c>
      <c r="G157" s="480"/>
      <c r="H157" s="85" t="s">
        <v>44</v>
      </c>
      <c r="I157" s="86">
        <v>1</v>
      </c>
      <c r="J157" s="87">
        <v>38.54</v>
      </c>
      <c r="K157" s="223">
        <f t="shared" si="16"/>
        <v>38.54</v>
      </c>
      <c r="L157" s="18"/>
    </row>
    <row r="158" spans="1:12" ht="14.4" thickBot="1" x14ac:dyDescent="0.3">
      <c r="A158" s="17"/>
      <c r="B158" s="245"/>
      <c r="C158" s="246"/>
      <c r="D158" s="246"/>
      <c r="E158" s="246"/>
      <c r="F158" s="246"/>
      <c r="G158" s="247"/>
      <c r="H158" s="246"/>
      <c r="I158" s="520"/>
      <c r="J158" s="520"/>
      <c r="K158" s="248"/>
      <c r="L158" s="18"/>
    </row>
    <row r="159" spans="1:12" ht="14.4" thickBot="1" x14ac:dyDescent="0.3">
      <c r="A159" s="17"/>
      <c r="B159" s="242"/>
      <c r="C159" s="242"/>
      <c r="D159" s="242"/>
      <c r="E159" s="242"/>
      <c r="F159" s="242"/>
      <c r="G159" s="242"/>
      <c r="H159" s="242"/>
      <c r="I159" s="242"/>
      <c r="J159" s="242"/>
      <c r="K159" s="242"/>
      <c r="L159" s="18"/>
    </row>
    <row r="160" spans="1:12" x14ac:dyDescent="0.25">
      <c r="A160" s="17"/>
      <c r="B160" s="231" t="s">
        <v>368</v>
      </c>
      <c r="C160" s="232" t="s">
        <v>9</v>
      </c>
      <c r="D160" s="233" t="s">
        <v>10</v>
      </c>
      <c r="E160" s="233" t="s">
        <v>11</v>
      </c>
      <c r="F160" s="487" t="s">
        <v>984</v>
      </c>
      <c r="G160" s="487"/>
      <c r="H160" s="234" t="s">
        <v>12</v>
      </c>
      <c r="I160" s="232" t="s">
        <v>13</v>
      </c>
      <c r="J160" s="232" t="s">
        <v>14</v>
      </c>
      <c r="K160" s="235" t="s">
        <v>16</v>
      </c>
      <c r="L160" s="18"/>
    </row>
    <row r="161" spans="1:12" ht="52.8" x14ac:dyDescent="0.25">
      <c r="A161" s="17"/>
      <c r="B161" s="109" t="s">
        <v>985</v>
      </c>
      <c r="C161" s="78" t="s">
        <v>369</v>
      </c>
      <c r="D161" s="79" t="s">
        <v>22</v>
      </c>
      <c r="E161" s="79" t="s">
        <v>370</v>
      </c>
      <c r="F161" s="479" t="s">
        <v>1089</v>
      </c>
      <c r="G161" s="479"/>
      <c r="H161" s="80" t="s">
        <v>340</v>
      </c>
      <c r="I161" s="81">
        <v>1</v>
      </c>
      <c r="J161" s="82"/>
      <c r="K161" s="110">
        <f>SUM(K162:K168)</f>
        <v>257.05</v>
      </c>
      <c r="L161" s="18"/>
    </row>
    <row r="162" spans="1:12" ht="26.4" x14ac:dyDescent="0.25">
      <c r="A162" s="17"/>
      <c r="B162" s="222" t="s">
        <v>987</v>
      </c>
      <c r="C162" s="83" t="s">
        <v>1101</v>
      </c>
      <c r="D162" s="84" t="s">
        <v>198</v>
      </c>
      <c r="E162" s="84" t="s">
        <v>1090</v>
      </c>
      <c r="F162" s="480" t="s">
        <v>1091</v>
      </c>
      <c r="G162" s="480"/>
      <c r="H162" s="85" t="s">
        <v>48</v>
      </c>
      <c r="I162" s="86">
        <v>1.7</v>
      </c>
      <c r="J162" s="87">
        <f t="shared" ref="J162:J167" si="17">J142</f>
        <v>6.02</v>
      </c>
      <c r="K162" s="223">
        <f t="shared" ref="K162:K168" si="18">ROUND(I162*J162,2)</f>
        <v>10.23</v>
      </c>
      <c r="L162" s="18"/>
    </row>
    <row r="163" spans="1:12" ht="26.4" x14ac:dyDescent="0.25">
      <c r="A163" s="17"/>
      <c r="B163" s="222" t="s">
        <v>987</v>
      </c>
      <c r="C163" s="83" t="s">
        <v>1102</v>
      </c>
      <c r="D163" s="84" t="s">
        <v>198</v>
      </c>
      <c r="E163" s="84" t="s">
        <v>1092</v>
      </c>
      <c r="F163" s="480" t="s">
        <v>1091</v>
      </c>
      <c r="G163" s="480"/>
      <c r="H163" s="85" t="s">
        <v>44</v>
      </c>
      <c r="I163" s="86">
        <v>1</v>
      </c>
      <c r="J163" s="87">
        <f t="shared" si="17"/>
        <v>3.84</v>
      </c>
      <c r="K163" s="223">
        <f t="shared" si="18"/>
        <v>3.84</v>
      </c>
      <c r="L163" s="18"/>
    </row>
    <row r="164" spans="1:12" ht="26.4" x14ac:dyDescent="0.25">
      <c r="A164" s="17"/>
      <c r="B164" s="222" t="s">
        <v>987</v>
      </c>
      <c r="C164" s="83" t="s">
        <v>1103</v>
      </c>
      <c r="D164" s="84" t="s">
        <v>198</v>
      </c>
      <c r="E164" s="84" t="s">
        <v>1093</v>
      </c>
      <c r="F164" s="480" t="s">
        <v>1091</v>
      </c>
      <c r="G164" s="480"/>
      <c r="H164" s="85" t="s">
        <v>48</v>
      </c>
      <c r="I164" s="86">
        <v>1.7</v>
      </c>
      <c r="J164" s="87">
        <f t="shared" si="17"/>
        <v>12.19</v>
      </c>
      <c r="K164" s="223">
        <f t="shared" si="18"/>
        <v>20.72</v>
      </c>
      <c r="L164" s="18"/>
    </row>
    <row r="165" spans="1:12" ht="39.6" x14ac:dyDescent="0.25">
      <c r="A165" s="17"/>
      <c r="B165" s="222" t="s">
        <v>987</v>
      </c>
      <c r="C165" s="83" t="s">
        <v>1104</v>
      </c>
      <c r="D165" s="84" t="s">
        <v>198</v>
      </c>
      <c r="E165" s="84" t="s">
        <v>1094</v>
      </c>
      <c r="F165" s="480" t="s">
        <v>1089</v>
      </c>
      <c r="G165" s="480"/>
      <c r="H165" s="85" t="s">
        <v>48</v>
      </c>
      <c r="I165" s="86">
        <v>1.7</v>
      </c>
      <c r="J165" s="87">
        <f t="shared" si="17"/>
        <v>10.46</v>
      </c>
      <c r="K165" s="223">
        <f t="shared" si="18"/>
        <v>17.78</v>
      </c>
      <c r="L165" s="18"/>
    </row>
    <row r="166" spans="1:12" ht="26.4" x14ac:dyDescent="0.25">
      <c r="A166" s="17"/>
      <c r="B166" s="222" t="s">
        <v>987</v>
      </c>
      <c r="C166" s="83" t="s">
        <v>1105</v>
      </c>
      <c r="D166" s="84" t="s">
        <v>198</v>
      </c>
      <c r="E166" s="84" t="s">
        <v>1095</v>
      </c>
      <c r="F166" s="480" t="s">
        <v>1089</v>
      </c>
      <c r="G166" s="480"/>
      <c r="H166" s="85" t="s">
        <v>48</v>
      </c>
      <c r="I166" s="86">
        <v>23.19</v>
      </c>
      <c r="J166" s="87">
        <f t="shared" si="17"/>
        <v>6.07</v>
      </c>
      <c r="K166" s="223">
        <f t="shared" si="18"/>
        <v>140.76</v>
      </c>
      <c r="L166" s="18"/>
    </row>
    <row r="167" spans="1:12" ht="26.4" x14ac:dyDescent="0.25">
      <c r="A167" s="17"/>
      <c r="B167" s="222" t="s">
        <v>987</v>
      </c>
      <c r="C167" s="83" t="s">
        <v>1106</v>
      </c>
      <c r="D167" s="84" t="s">
        <v>198</v>
      </c>
      <c r="E167" s="84" t="s">
        <v>1096</v>
      </c>
      <c r="F167" s="480" t="s">
        <v>1089</v>
      </c>
      <c r="G167" s="480"/>
      <c r="H167" s="85" t="s">
        <v>44</v>
      </c>
      <c r="I167" s="86">
        <v>1</v>
      </c>
      <c r="J167" s="87">
        <f t="shared" si="17"/>
        <v>16.09</v>
      </c>
      <c r="K167" s="223">
        <f t="shared" si="18"/>
        <v>16.09</v>
      </c>
      <c r="L167" s="18"/>
    </row>
    <row r="168" spans="1:12" ht="26.4" x14ac:dyDescent="0.25">
      <c r="A168" s="17"/>
      <c r="B168" s="222" t="s">
        <v>987</v>
      </c>
      <c r="C168" s="83">
        <v>92009</v>
      </c>
      <c r="D168" s="84" t="s">
        <v>198</v>
      </c>
      <c r="E168" s="84" t="s">
        <v>1107</v>
      </c>
      <c r="F168" s="480" t="s">
        <v>1089</v>
      </c>
      <c r="G168" s="480"/>
      <c r="H168" s="85" t="s">
        <v>44</v>
      </c>
      <c r="I168" s="86">
        <v>1</v>
      </c>
      <c r="J168" s="87">
        <v>47.63</v>
      </c>
      <c r="K168" s="223">
        <f t="shared" si="18"/>
        <v>47.63</v>
      </c>
      <c r="L168" s="18"/>
    </row>
    <row r="169" spans="1:12" ht="14.4" thickBot="1" x14ac:dyDescent="0.3">
      <c r="A169" s="17"/>
      <c r="B169" s="245"/>
      <c r="C169" s="246"/>
      <c r="D169" s="246"/>
      <c r="E169" s="246"/>
      <c r="F169" s="246"/>
      <c r="G169" s="247"/>
      <c r="H169" s="246"/>
      <c r="I169" s="520"/>
      <c r="J169" s="520"/>
      <c r="K169" s="248"/>
      <c r="L169" s="18"/>
    </row>
    <row r="170" spans="1:12" ht="14.4" thickBot="1" x14ac:dyDescent="0.3">
      <c r="A170" s="17"/>
      <c r="B170" s="242"/>
      <c r="C170" s="242"/>
      <c r="D170" s="242"/>
      <c r="E170" s="242"/>
      <c r="F170" s="242"/>
      <c r="G170" s="242"/>
      <c r="H170" s="242"/>
      <c r="I170" s="242"/>
      <c r="J170" s="242"/>
      <c r="K170" s="242"/>
      <c r="L170" s="18"/>
    </row>
    <row r="171" spans="1:12" x14ac:dyDescent="0.25">
      <c r="A171" s="17"/>
      <c r="B171" s="231" t="s">
        <v>371</v>
      </c>
      <c r="C171" s="232" t="s">
        <v>9</v>
      </c>
      <c r="D171" s="233" t="s">
        <v>10</v>
      </c>
      <c r="E171" s="233" t="s">
        <v>11</v>
      </c>
      <c r="F171" s="487" t="s">
        <v>984</v>
      </c>
      <c r="G171" s="487"/>
      <c r="H171" s="234" t="s">
        <v>12</v>
      </c>
      <c r="I171" s="232" t="s">
        <v>13</v>
      </c>
      <c r="J171" s="232" t="s">
        <v>14</v>
      </c>
      <c r="K171" s="235" t="s">
        <v>16</v>
      </c>
      <c r="L171" s="18"/>
    </row>
    <row r="172" spans="1:12" ht="52.8" x14ac:dyDescent="0.25">
      <c r="A172" s="17"/>
      <c r="B172" s="109" t="s">
        <v>985</v>
      </c>
      <c r="C172" s="78" t="s">
        <v>372</v>
      </c>
      <c r="D172" s="79" t="s">
        <v>22</v>
      </c>
      <c r="E172" s="79" t="s">
        <v>373</v>
      </c>
      <c r="F172" s="479" t="s">
        <v>1089</v>
      </c>
      <c r="G172" s="479"/>
      <c r="H172" s="80" t="s">
        <v>340</v>
      </c>
      <c r="I172" s="81">
        <v>1</v>
      </c>
      <c r="J172" s="82"/>
      <c r="K172" s="110">
        <f>SUM(K173:K180)</f>
        <v>355.59</v>
      </c>
      <c r="L172" s="18"/>
    </row>
    <row r="173" spans="1:12" ht="26.4" x14ac:dyDescent="0.25">
      <c r="A173" s="17"/>
      <c r="B173" s="222" t="s">
        <v>1108</v>
      </c>
      <c r="C173" s="83">
        <v>90447</v>
      </c>
      <c r="D173" s="84" t="s">
        <v>198</v>
      </c>
      <c r="E173" s="84" t="s">
        <v>1090</v>
      </c>
      <c r="F173" s="86"/>
      <c r="G173" s="85"/>
      <c r="H173" s="85" t="s">
        <v>48</v>
      </c>
      <c r="I173" s="86">
        <v>1.7</v>
      </c>
      <c r="J173" s="103">
        <f t="shared" ref="J173:J178" si="19">J142</f>
        <v>6.02</v>
      </c>
      <c r="K173" s="223">
        <f t="shared" ref="K173:K180" si="20">ROUND(I173*J173,2)</f>
        <v>10.23</v>
      </c>
      <c r="L173" s="18"/>
    </row>
    <row r="174" spans="1:12" ht="26.4" x14ac:dyDescent="0.25">
      <c r="A174" s="17"/>
      <c r="B174" s="222" t="s">
        <v>1108</v>
      </c>
      <c r="C174" s="83">
        <v>90456</v>
      </c>
      <c r="D174" s="84" t="s">
        <v>198</v>
      </c>
      <c r="E174" s="84" t="s">
        <v>1092</v>
      </c>
      <c r="F174" s="86"/>
      <c r="G174" s="85"/>
      <c r="H174" s="85" t="s">
        <v>44</v>
      </c>
      <c r="I174" s="86">
        <v>1</v>
      </c>
      <c r="J174" s="103">
        <f t="shared" si="19"/>
        <v>3.84</v>
      </c>
      <c r="K174" s="223">
        <f t="shared" si="20"/>
        <v>3.84</v>
      </c>
      <c r="L174" s="18"/>
    </row>
    <row r="175" spans="1:12" ht="26.4" x14ac:dyDescent="0.25">
      <c r="A175" s="17"/>
      <c r="B175" s="222" t="s">
        <v>1108</v>
      </c>
      <c r="C175" s="83">
        <v>90466</v>
      </c>
      <c r="D175" s="84" t="s">
        <v>198</v>
      </c>
      <c r="E175" s="84" t="s">
        <v>1093</v>
      </c>
      <c r="F175" s="86"/>
      <c r="G175" s="85"/>
      <c r="H175" s="85" t="s">
        <v>48</v>
      </c>
      <c r="I175" s="86">
        <v>1.7</v>
      </c>
      <c r="J175" s="103">
        <f t="shared" si="19"/>
        <v>12.19</v>
      </c>
      <c r="K175" s="223">
        <f t="shared" si="20"/>
        <v>20.72</v>
      </c>
      <c r="L175" s="18"/>
    </row>
    <row r="176" spans="1:12" ht="39.6" x14ac:dyDescent="0.25">
      <c r="A176" s="17"/>
      <c r="B176" s="222" t="s">
        <v>1108</v>
      </c>
      <c r="C176" s="83">
        <v>91855</v>
      </c>
      <c r="D176" s="84" t="s">
        <v>198</v>
      </c>
      <c r="E176" s="84" t="s">
        <v>1094</v>
      </c>
      <c r="F176" s="86"/>
      <c r="G176" s="85"/>
      <c r="H176" s="85" t="s">
        <v>48</v>
      </c>
      <c r="I176" s="86">
        <v>1.7</v>
      </c>
      <c r="J176" s="103">
        <f t="shared" si="19"/>
        <v>10.46</v>
      </c>
      <c r="K176" s="223">
        <f t="shared" si="20"/>
        <v>17.78</v>
      </c>
      <c r="L176" s="18"/>
    </row>
    <row r="177" spans="1:12" ht="26.4" x14ac:dyDescent="0.25">
      <c r="A177" s="17"/>
      <c r="B177" s="222" t="s">
        <v>1108</v>
      </c>
      <c r="C177" s="83">
        <v>91928</v>
      </c>
      <c r="D177" s="84" t="s">
        <v>198</v>
      </c>
      <c r="E177" s="84" t="s">
        <v>1095</v>
      </c>
      <c r="F177" s="86"/>
      <c r="G177" s="85"/>
      <c r="H177" s="85" t="s">
        <v>48</v>
      </c>
      <c r="I177" s="86">
        <v>23.19</v>
      </c>
      <c r="J177" s="103">
        <f t="shared" si="19"/>
        <v>6.07</v>
      </c>
      <c r="K177" s="223">
        <f t="shared" si="20"/>
        <v>140.76</v>
      </c>
      <c r="L177" s="18"/>
    </row>
    <row r="178" spans="1:12" ht="26.4" x14ac:dyDescent="0.25">
      <c r="A178" s="17"/>
      <c r="B178" s="222" t="s">
        <v>1108</v>
      </c>
      <c r="C178" s="83">
        <v>91940</v>
      </c>
      <c r="D178" s="84" t="s">
        <v>198</v>
      </c>
      <c r="E178" s="84" t="s">
        <v>1096</v>
      </c>
      <c r="F178" s="86"/>
      <c r="G178" s="85"/>
      <c r="H178" s="85" t="s">
        <v>44</v>
      </c>
      <c r="I178" s="86">
        <v>1</v>
      </c>
      <c r="J178" s="103">
        <f t="shared" si="19"/>
        <v>16.09</v>
      </c>
      <c r="K178" s="223">
        <f t="shared" si="20"/>
        <v>16.09</v>
      </c>
      <c r="L178" s="18"/>
    </row>
    <row r="179" spans="1:12" ht="26.4" x14ac:dyDescent="0.25">
      <c r="A179" s="17"/>
      <c r="B179" s="222" t="s">
        <v>1108</v>
      </c>
      <c r="C179" s="83">
        <v>91927</v>
      </c>
      <c r="D179" s="84" t="s">
        <v>198</v>
      </c>
      <c r="E179" s="84" t="s">
        <v>1109</v>
      </c>
      <c r="F179" s="86"/>
      <c r="G179" s="85"/>
      <c r="H179" s="85" t="s">
        <v>48</v>
      </c>
      <c r="I179" s="86">
        <v>23.19</v>
      </c>
      <c r="J179" s="104">
        <v>4.4000000000000004</v>
      </c>
      <c r="K179" s="223">
        <f t="shared" si="20"/>
        <v>102.04</v>
      </c>
      <c r="L179" s="18"/>
    </row>
    <row r="180" spans="1:12" ht="52.8" x14ac:dyDescent="0.25">
      <c r="A180" s="17"/>
      <c r="B180" s="222" t="s">
        <v>1108</v>
      </c>
      <c r="C180" s="83" t="s">
        <v>1110</v>
      </c>
      <c r="D180" s="84" t="s">
        <v>43</v>
      </c>
      <c r="E180" s="84" t="s">
        <v>1111</v>
      </c>
      <c r="F180" s="86"/>
      <c r="G180" s="85"/>
      <c r="H180" s="85" t="s">
        <v>44</v>
      </c>
      <c r="I180" s="86">
        <v>1</v>
      </c>
      <c r="J180" s="104">
        <v>44.13</v>
      </c>
      <c r="K180" s="223">
        <f t="shared" si="20"/>
        <v>44.13</v>
      </c>
      <c r="L180" s="18"/>
    </row>
    <row r="181" spans="1:12" ht="14.4" thickBot="1" x14ac:dyDescent="0.3">
      <c r="A181" s="17"/>
      <c r="B181" s="245"/>
      <c r="C181" s="246"/>
      <c r="D181" s="246"/>
      <c r="E181" s="246"/>
      <c r="F181" s="246"/>
      <c r="G181" s="247"/>
      <c r="H181" s="246"/>
      <c r="I181" s="247"/>
      <c r="J181" s="246"/>
      <c r="K181" s="248"/>
      <c r="L181" s="18"/>
    </row>
    <row r="182" spans="1:12" ht="14.4" thickBot="1" x14ac:dyDescent="0.3">
      <c r="A182" s="17"/>
      <c r="B182" s="126"/>
      <c r="C182" s="126"/>
      <c r="D182" s="126"/>
      <c r="E182" s="126"/>
      <c r="F182" s="126"/>
      <c r="G182" s="127"/>
      <c r="H182" s="126"/>
      <c r="I182" s="516"/>
      <c r="J182" s="516"/>
      <c r="K182" s="127"/>
      <c r="L182" s="18"/>
    </row>
    <row r="183" spans="1:12" x14ac:dyDescent="0.25">
      <c r="A183" s="17"/>
      <c r="B183" s="112"/>
      <c r="C183" s="113"/>
      <c r="D183" s="113"/>
      <c r="E183" s="113"/>
      <c r="F183" s="113"/>
      <c r="G183" s="113"/>
      <c r="H183" s="113"/>
      <c r="I183" s="113"/>
      <c r="J183" s="113"/>
      <c r="K183" s="114"/>
      <c r="L183" s="18"/>
    </row>
    <row r="184" spans="1:12" x14ac:dyDescent="0.25">
      <c r="A184" s="17"/>
      <c r="B184" s="107" t="s">
        <v>431</v>
      </c>
      <c r="C184" s="75" t="s">
        <v>9</v>
      </c>
      <c r="D184" s="76" t="s">
        <v>10</v>
      </c>
      <c r="E184" s="76" t="s">
        <v>11</v>
      </c>
      <c r="F184" s="519" t="s">
        <v>984</v>
      </c>
      <c r="G184" s="519"/>
      <c r="H184" s="77" t="s">
        <v>12</v>
      </c>
      <c r="I184" s="75" t="s">
        <v>13</v>
      </c>
      <c r="J184" s="75" t="s">
        <v>14</v>
      </c>
      <c r="K184" s="108" t="s">
        <v>16</v>
      </c>
      <c r="L184" s="18"/>
    </row>
    <row r="185" spans="1:12" ht="39.6" x14ac:dyDescent="0.25">
      <c r="A185" s="17"/>
      <c r="B185" s="109" t="s">
        <v>985</v>
      </c>
      <c r="C185" s="78" t="s">
        <v>432</v>
      </c>
      <c r="D185" s="79" t="s">
        <v>22</v>
      </c>
      <c r="E185" s="79" t="s">
        <v>433</v>
      </c>
      <c r="F185" s="479" t="s">
        <v>1089</v>
      </c>
      <c r="G185" s="479"/>
      <c r="H185" s="80" t="s">
        <v>44</v>
      </c>
      <c r="I185" s="81">
        <v>1</v>
      </c>
      <c r="J185" s="82"/>
      <c r="K185" s="110">
        <f>SUM(K186:K189)</f>
        <v>1717.1399999999999</v>
      </c>
      <c r="L185" s="18"/>
    </row>
    <row r="186" spans="1:12" ht="39.6" x14ac:dyDescent="0.25">
      <c r="A186" s="17"/>
      <c r="B186" s="222" t="s">
        <v>987</v>
      </c>
      <c r="C186" s="83">
        <v>87367</v>
      </c>
      <c r="D186" s="84" t="s">
        <v>198</v>
      </c>
      <c r="E186" s="84" t="s">
        <v>1112</v>
      </c>
      <c r="F186" s="480" t="s">
        <v>1057</v>
      </c>
      <c r="G186" s="480"/>
      <c r="H186" s="85" t="s">
        <v>76</v>
      </c>
      <c r="I186" s="86">
        <v>1.89E-2</v>
      </c>
      <c r="J186" s="87">
        <v>637.97</v>
      </c>
      <c r="K186" s="223">
        <f t="shared" ref="K186:K189" si="21">ROUND(I186*J186,2)</f>
        <v>12.06</v>
      </c>
      <c r="L186" s="18"/>
    </row>
    <row r="187" spans="1:12" ht="26.4" x14ac:dyDescent="0.25">
      <c r="A187" s="17"/>
      <c r="B187" s="222" t="s">
        <v>987</v>
      </c>
      <c r="C187" s="83">
        <v>88247</v>
      </c>
      <c r="D187" s="84" t="s">
        <v>198</v>
      </c>
      <c r="E187" s="84" t="s">
        <v>1113</v>
      </c>
      <c r="F187" s="480" t="s">
        <v>1057</v>
      </c>
      <c r="G187" s="480"/>
      <c r="H187" s="85" t="s">
        <v>992</v>
      </c>
      <c r="I187" s="86">
        <v>8.5</v>
      </c>
      <c r="J187" s="87">
        <v>20.02</v>
      </c>
      <c r="K187" s="223">
        <f t="shared" si="21"/>
        <v>170.17</v>
      </c>
      <c r="L187" s="18"/>
    </row>
    <row r="188" spans="1:12" ht="26.4" x14ac:dyDescent="0.25">
      <c r="A188" s="17"/>
      <c r="B188" s="222" t="s">
        <v>987</v>
      </c>
      <c r="C188" s="83">
        <v>88264</v>
      </c>
      <c r="D188" s="84" t="s">
        <v>198</v>
      </c>
      <c r="E188" s="84" t="s">
        <v>1114</v>
      </c>
      <c r="F188" s="480" t="s">
        <v>1057</v>
      </c>
      <c r="G188" s="480"/>
      <c r="H188" s="85" t="s">
        <v>992</v>
      </c>
      <c r="I188" s="86">
        <v>8.5</v>
      </c>
      <c r="J188" s="87">
        <v>24.74</v>
      </c>
      <c r="K188" s="223">
        <f t="shared" si="21"/>
        <v>210.29</v>
      </c>
      <c r="L188" s="18"/>
    </row>
    <row r="189" spans="1:12" ht="27" thickBot="1" x14ac:dyDescent="0.3">
      <c r="A189" s="17"/>
      <c r="B189" s="224" t="s">
        <v>998</v>
      </c>
      <c r="C189" s="225" t="s">
        <v>1181</v>
      </c>
      <c r="D189" s="226" t="s">
        <v>254</v>
      </c>
      <c r="E189" s="226" t="s">
        <v>1182</v>
      </c>
      <c r="F189" s="523" t="s">
        <v>1001</v>
      </c>
      <c r="G189" s="523"/>
      <c r="H189" s="227" t="s">
        <v>44</v>
      </c>
      <c r="I189" s="228">
        <v>1.0571999999999999</v>
      </c>
      <c r="J189" s="229">
        <v>1252.95</v>
      </c>
      <c r="K189" s="230">
        <f t="shared" si="21"/>
        <v>1324.62</v>
      </c>
      <c r="L189" s="18"/>
    </row>
    <row r="190" spans="1:12" x14ac:dyDescent="0.25">
      <c r="A190" s="17"/>
      <c r="B190" s="126"/>
      <c r="C190" s="126"/>
      <c r="D190" s="126"/>
      <c r="E190" s="126"/>
      <c r="F190" s="126"/>
      <c r="G190" s="127"/>
      <c r="H190" s="126"/>
      <c r="I190" s="127"/>
      <c r="J190" s="126"/>
      <c r="K190" s="127"/>
      <c r="L190" s="18"/>
    </row>
    <row r="191" spans="1:12" ht="14.4" thickBot="1" x14ac:dyDescent="0.3">
      <c r="A191" s="17"/>
      <c r="B191" s="126"/>
      <c r="C191" s="126"/>
      <c r="D191" s="126"/>
      <c r="E191" s="126"/>
      <c r="F191" s="126"/>
      <c r="G191" s="127"/>
      <c r="H191" s="126"/>
      <c r="I191" s="516"/>
      <c r="J191" s="516"/>
      <c r="K191" s="127"/>
      <c r="L191" s="18"/>
    </row>
    <row r="192" spans="1:12" x14ac:dyDescent="0.25">
      <c r="A192" s="17"/>
      <c r="B192" s="112"/>
      <c r="C192" s="113"/>
      <c r="D192" s="113"/>
      <c r="E192" s="113"/>
      <c r="F192" s="113"/>
      <c r="G192" s="113"/>
      <c r="H192" s="113"/>
      <c r="I192" s="113"/>
      <c r="J192" s="113"/>
      <c r="K192" s="114"/>
      <c r="L192" s="18"/>
    </row>
    <row r="193" spans="1:12" x14ac:dyDescent="0.25">
      <c r="A193" s="17"/>
      <c r="B193" s="107" t="s">
        <v>434</v>
      </c>
      <c r="C193" s="75" t="s">
        <v>9</v>
      </c>
      <c r="D193" s="76" t="s">
        <v>10</v>
      </c>
      <c r="E193" s="76" t="s">
        <v>11</v>
      </c>
      <c r="F193" s="519" t="s">
        <v>984</v>
      </c>
      <c r="G193" s="519"/>
      <c r="H193" s="77" t="s">
        <v>12</v>
      </c>
      <c r="I193" s="75" t="s">
        <v>13</v>
      </c>
      <c r="J193" s="75" t="s">
        <v>14</v>
      </c>
      <c r="K193" s="108" t="s">
        <v>16</v>
      </c>
      <c r="L193" s="18"/>
    </row>
    <row r="194" spans="1:12" x14ac:dyDescent="0.25">
      <c r="A194" s="17"/>
      <c r="B194" s="109" t="s">
        <v>985</v>
      </c>
      <c r="C194" s="78" t="s">
        <v>435</v>
      </c>
      <c r="D194" s="79" t="s">
        <v>22</v>
      </c>
      <c r="E194" s="79" t="s">
        <v>436</v>
      </c>
      <c r="F194" s="479" t="s">
        <v>986</v>
      </c>
      <c r="G194" s="479"/>
      <c r="H194" s="80" t="s">
        <v>44</v>
      </c>
      <c r="I194" s="81">
        <v>1</v>
      </c>
      <c r="J194" s="82"/>
      <c r="K194" s="110">
        <f>SUM(K195:K197)</f>
        <v>317.42</v>
      </c>
      <c r="L194" s="18"/>
    </row>
    <row r="195" spans="1:12" ht="26.4" x14ac:dyDescent="0.25">
      <c r="A195" s="17"/>
      <c r="B195" s="222" t="s">
        <v>987</v>
      </c>
      <c r="C195" s="83" t="s">
        <v>1115</v>
      </c>
      <c r="D195" s="84" t="s">
        <v>43</v>
      </c>
      <c r="E195" s="84" t="s">
        <v>1116</v>
      </c>
      <c r="F195" s="480" t="s">
        <v>986</v>
      </c>
      <c r="G195" s="480"/>
      <c r="H195" s="85" t="s">
        <v>992</v>
      </c>
      <c r="I195" s="86">
        <v>2</v>
      </c>
      <c r="J195" s="87">
        <v>20.02</v>
      </c>
      <c r="K195" s="223">
        <f t="shared" ref="K195:K197" si="22">ROUND(I195*J195,2)</f>
        <v>40.04</v>
      </c>
      <c r="L195" s="18"/>
    </row>
    <row r="196" spans="1:12" ht="26.4" x14ac:dyDescent="0.25">
      <c r="A196" s="17"/>
      <c r="B196" s="222" t="s">
        <v>987</v>
      </c>
      <c r="C196" s="83" t="s">
        <v>1117</v>
      </c>
      <c r="D196" s="84" t="s">
        <v>43</v>
      </c>
      <c r="E196" s="84" t="s">
        <v>1114</v>
      </c>
      <c r="F196" s="480" t="s">
        <v>986</v>
      </c>
      <c r="G196" s="480"/>
      <c r="H196" s="85" t="s">
        <v>992</v>
      </c>
      <c r="I196" s="86">
        <v>2</v>
      </c>
      <c r="J196" s="87">
        <v>24.74</v>
      </c>
      <c r="K196" s="223">
        <f t="shared" si="22"/>
        <v>49.48</v>
      </c>
      <c r="L196" s="18"/>
    </row>
    <row r="197" spans="1:12" x14ac:dyDescent="0.25">
      <c r="A197" s="17"/>
      <c r="B197" s="105" t="s">
        <v>998</v>
      </c>
      <c r="C197" s="97" t="s">
        <v>1183</v>
      </c>
      <c r="D197" s="98" t="s">
        <v>43</v>
      </c>
      <c r="E197" s="98" t="s">
        <v>1184</v>
      </c>
      <c r="F197" s="522" t="s">
        <v>1001</v>
      </c>
      <c r="G197" s="522"/>
      <c r="H197" s="99" t="s">
        <v>44</v>
      </c>
      <c r="I197" s="100">
        <v>1</v>
      </c>
      <c r="J197" s="101">
        <v>227.9</v>
      </c>
      <c r="K197" s="94">
        <f t="shared" si="22"/>
        <v>227.9</v>
      </c>
      <c r="L197" s="18"/>
    </row>
    <row r="198" spans="1:12" ht="14.4" thickBot="1" x14ac:dyDescent="0.3">
      <c r="A198" s="17"/>
      <c r="B198" s="245"/>
      <c r="C198" s="246"/>
      <c r="D198" s="246"/>
      <c r="E198" s="246"/>
      <c r="F198" s="246"/>
      <c r="G198" s="247"/>
      <c r="H198" s="246"/>
      <c r="I198" s="520"/>
      <c r="J198" s="520"/>
      <c r="K198" s="248"/>
      <c r="L198" s="18"/>
    </row>
    <row r="199" spans="1:12" ht="14.4" thickBot="1" x14ac:dyDescent="0.3">
      <c r="A199" s="17"/>
      <c r="B199" s="242"/>
      <c r="C199" s="242"/>
      <c r="D199" s="242"/>
      <c r="E199" s="242"/>
      <c r="F199" s="242"/>
      <c r="G199" s="242"/>
      <c r="H199" s="242"/>
      <c r="I199" s="242"/>
      <c r="J199" s="242"/>
      <c r="K199" s="242"/>
      <c r="L199" s="18"/>
    </row>
    <row r="200" spans="1:12" x14ac:dyDescent="0.25">
      <c r="A200" s="17"/>
      <c r="B200" s="231" t="s">
        <v>443</v>
      </c>
      <c r="C200" s="232" t="s">
        <v>9</v>
      </c>
      <c r="D200" s="233" t="s">
        <v>10</v>
      </c>
      <c r="E200" s="233" t="s">
        <v>11</v>
      </c>
      <c r="F200" s="487" t="s">
        <v>984</v>
      </c>
      <c r="G200" s="487"/>
      <c r="H200" s="234" t="s">
        <v>12</v>
      </c>
      <c r="I200" s="232" t="s">
        <v>13</v>
      </c>
      <c r="J200" s="232" t="s">
        <v>14</v>
      </c>
      <c r="K200" s="235" t="s">
        <v>16</v>
      </c>
      <c r="L200" s="18"/>
    </row>
    <row r="201" spans="1:12" x14ac:dyDescent="0.25">
      <c r="A201" s="17"/>
      <c r="B201" s="109" t="s">
        <v>985</v>
      </c>
      <c r="C201" s="78" t="s">
        <v>444</v>
      </c>
      <c r="D201" s="79" t="s">
        <v>22</v>
      </c>
      <c r="E201" s="79" t="s">
        <v>445</v>
      </c>
      <c r="F201" s="479" t="s">
        <v>986</v>
      </c>
      <c r="G201" s="479"/>
      <c r="H201" s="80" t="s">
        <v>44</v>
      </c>
      <c r="I201" s="81">
        <v>1</v>
      </c>
      <c r="J201" s="82"/>
      <c r="K201" s="110">
        <f>SUM(K202:K204)</f>
        <v>395.07000000000005</v>
      </c>
      <c r="L201" s="18"/>
    </row>
    <row r="202" spans="1:12" ht="26.4" x14ac:dyDescent="0.25">
      <c r="A202" s="17"/>
      <c r="B202" s="222" t="s">
        <v>987</v>
      </c>
      <c r="C202" s="83" t="s">
        <v>1115</v>
      </c>
      <c r="D202" s="84" t="s">
        <v>43</v>
      </c>
      <c r="E202" s="84" t="s">
        <v>1116</v>
      </c>
      <c r="F202" s="480" t="s">
        <v>986</v>
      </c>
      <c r="G202" s="480"/>
      <c r="H202" s="85" t="s">
        <v>992</v>
      </c>
      <c r="I202" s="86">
        <v>5</v>
      </c>
      <c r="J202" s="87">
        <f>J195</f>
        <v>20.02</v>
      </c>
      <c r="K202" s="223">
        <f t="shared" ref="K202:K204" si="23">ROUND(I202*J202,2)</f>
        <v>100.1</v>
      </c>
      <c r="L202" s="18"/>
    </row>
    <row r="203" spans="1:12" ht="26.4" x14ac:dyDescent="0.25">
      <c r="A203" s="17"/>
      <c r="B203" s="222" t="s">
        <v>987</v>
      </c>
      <c r="C203" s="83" t="s">
        <v>1117</v>
      </c>
      <c r="D203" s="84" t="s">
        <v>43</v>
      </c>
      <c r="E203" s="84" t="s">
        <v>1114</v>
      </c>
      <c r="F203" s="480" t="s">
        <v>986</v>
      </c>
      <c r="G203" s="480"/>
      <c r="H203" s="85" t="s">
        <v>992</v>
      </c>
      <c r="I203" s="86">
        <v>5</v>
      </c>
      <c r="J203" s="87">
        <f>J196</f>
        <v>24.74</v>
      </c>
      <c r="K203" s="223">
        <f t="shared" si="23"/>
        <v>123.7</v>
      </c>
      <c r="L203" s="18"/>
    </row>
    <row r="204" spans="1:12" ht="26.4" x14ac:dyDescent="0.25">
      <c r="A204" s="17"/>
      <c r="B204" s="105" t="s">
        <v>998</v>
      </c>
      <c r="C204" s="97">
        <v>39467</v>
      </c>
      <c r="D204" s="98" t="s">
        <v>198</v>
      </c>
      <c r="E204" s="98" t="s">
        <v>1185</v>
      </c>
      <c r="F204" s="522" t="s">
        <v>1001</v>
      </c>
      <c r="G204" s="522"/>
      <c r="H204" s="99" t="s">
        <v>44</v>
      </c>
      <c r="I204" s="100">
        <v>1</v>
      </c>
      <c r="J204" s="101">
        <v>171.27</v>
      </c>
      <c r="K204" s="94">
        <f t="shared" si="23"/>
        <v>171.27</v>
      </c>
      <c r="L204" s="18"/>
    </row>
    <row r="205" spans="1:12" ht="14.4" thickBot="1" x14ac:dyDescent="0.3">
      <c r="A205" s="17"/>
      <c r="B205" s="245"/>
      <c r="C205" s="246"/>
      <c r="D205" s="246"/>
      <c r="E205" s="246"/>
      <c r="F205" s="246"/>
      <c r="G205" s="247"/>
      <c r="H205" s="246"/>
      <c r="I205" s="520"/>
      <c r="J205" s="520"/>
      <c r="K205" s="248"/>
      <c r="L205" s="18"/>
    </row>
    <row r="206" spans="1:12" ht="14.4" thickBot="1" x14ac:dyDescent="0.3">
      <c r="A206" s="17"/>
      <c r="B206" s="242"/>
      <c r="C206" s="242"/>
      <c r="D206" s="242"/>
      <c r="E206" s="242"/>
      <c r="F206" s="242"/>
      <c r="G206" s="242"/>
      <c r="H206" s="242"/>
      <c r="I206" s="242"/>
      <c r="J206" s="242"/>
      <c r="K206" s="242"/>
      <c r="L206" s="18"/>
    </row>
    <row r="207" spans="1:12" x14ac:dyDescent="0.25">
      <c r="A207" s="17"/>
      <c r="B207" s="231" t="s">
        <v>455</v>
      </c>
      <c r="C207" s="232" t="s">
        <v>9</v>
      </c>
      <c r="D207" s="233" t="s">
        <v>10</v>
      </c>
      <c r="E207" s="233" t="s">
        <v>11</v>
      </c>
      <c r="F207" s="487" t="s">
        <v>984</v>
      </c>
      <c r="G207" s="487"/>
      <c r="H207" s="234" t="s">
        <v>12</v>
      </c>
      <c r="I207" s="232" t="s">
        <v>13</v>
      </c>
      <c r="J207" s="232" t="s">
        <v>14</v>
      </c>
      <c r="K207" s="235" t="s">
        <v>16</v>
      </c>
      <c r="L207" s="18"/>
    </row>
    <row r="208" spans="1:12" ht="39.6" x14ac:dyDescent="0.25">
      <c r="A208" s="17"/>
      <c r="B208" s="109" t="s">
        <v>985</v>
      </c>
      <c r="C208" s="78" t="s">
        <v>456</v>
      </c>
      <c r="D208" s="79" t="s">
        <v>22</v>
      </c>
      <c r="E208" s="79" t="s">
        <v>457</v>
      </c>
      <c r="F208" s="479" t="s">
        <v>986</v>
      </c>
      <c r="G208" s="479"/>
      <c r="H208" s="80" t="s">
        <v>44</v>
      </c>
      <c r="I208" s="81">
        <v>1</v>
      </c>
      <c r="J208" s="82"/>
      <c r="K208" s="110">
        <f>SUM(K209:K211)</f>
        <v>128.37</v>
      </c>
      <c r="L208" s="18"/>
    </row>
    <row r="209" spans="1:12" ht="26.4" x14ac:dyDescent="0.25">
      <c r="A209" s="17"/>
      <c r="B209" s="222" t="s">
        <v>987</v>
      </c>
      <c r="C209" s="83" t="s">
        <v>1115</v>
      </c>
      <c r="D209" s="84" t="s">
        <v>43</v>
      </c>
      <c r="E209" s="84" t="s">
        <v>1116</v>
      </c>
      <c r="F209" s="480" t="s">
        <v>986</v>
      </c>
      <c r="G209" s="480"/>
      <c r="H209" s="85" t="s">
        <v>992</v>
      </c>
      <c r="I209" s="86">
        <v>0.29333330000000002</v>
      </c>
      <c r="J209" s="87">
        <f>J195</f>
        <v>20.02</v>
      </c>
      <c r="K209" s="223">
        <f t="shared" ref="K209:K211" si="24">ROUND(I209*J209,2)</f>
        <v>5.87</v>
      </c>
      <c r="L209" s="18"/>
    </row>
    <row r="210" spans="1:12" ht="26.4" x14ac:dyDescent="0.25">
      <c r="A210" s="17"/>
      <c r="B210" s="222" t="s">
        <v>987</v>
      </c>
      <c r="C210" s="83" t="s">
        <v>1117</v>
      </c>
      <c r="D210" s="84" t="s">
        <v>43</v>
      </c>
      <c r="E210" s="84" t="s">
        <v>1114</v>
      </c>
      <c r="F210" s="480" t="s">
        <v>986</v>
      </c>
      <c r="G210" s="480"/>
      <c r="H210" s="85" t="s">
        <v>992</v>
      </c>
      <c r="I210" s="86">
        <v>0.29333330000000002</v>
      </c>
      <c r="J210" s="87">
        <f>J196</f>
        <v>24.74</v>
      </c>
      <c r="K210" s="223">
        <f t="shared" si="24"/>
        <v>7.26</v>
      </c>
      <c r="L210" s="18"/>
    </row>
    <row r="211" spans="1:12" ht="26.4" x14ac:dyDescent="0.25">
      <c r="A211" s="17"/>
      <c r="B211" s="105" t="s">
        <v>998</v>
      </c>
      <c r="C211" s="97" t="s">
        <v>1198</v>
      </c>
      <c r="D211" s="98" t="s">
        <v>43</v>
      </c>
      <c r="E211" s="98" t="s">
        <v>1199</v>
      </c>
      <c r="F211" s="522" t="s">
        <v>1001</v>
      </c>
      <c r="G211" s="522"/>
      <c r="H211" s="99" t="s">
        <v>44</v>
      </c>
      <c r="I211" s="100">
        <v>1</v>
      </c>
      <c r="J211" s="101">
        <v>115.24</v>
      </c>
      <c r="K211" s="94">
        <f t="shared" si="24"/>
        <v>115.24</v>
      </c>
      <c r="L211" s="18"/>
    </row>
    <row r="212" spans="1:12" ht="14.4" thickBot="1" x14ac:dyDescent="0.3">
      <c r="A212" s="17"/>
      <c r="B212" s="245"/>
      <c r="C212" s="246"/>
      <c r="D212" s="246"/>
      <c r="E212" s="246"/>
      <c r="F212" s="246"/>
      <c r="G212" s="247"/>
      <c r="H212" s="246"/>
      <c r="I212" s="520"/>
      <c r="J212" s="520"/>
      <c r="K212" s="248"/>
      <c r="L212" s="18"/>
    </row>
    <row r="213" spans="1:12" ht="14.4" thickBot="1" x14ac:dyDescent="0.3">
      <c r="A213" s="17"/>
      <c r="B213" s="242"/>
      <c r="C213" s="242"/>
      <c r="D213" s="242"/>
      <c r="E213" s="242"/>
      <c r="F213" s="242"/>
      <c r="G213" s="242"/>
      <c r="H213" s="242"/>
      <c r="I213" s="242"/>
      <c r="J213" s="242"/>
      <c r="K213" s="242"/>
      <c r="L213" s="18"/>
    </row>
    <row r="214" spans="1:12" x14ac:dyDescent="0.25">
      <c r="A214" s="17"/>
      <c r="B214" s="231" t="s">
        <v>520</v>
      </c>
      <c r="C214" s="232" t="s">
        <v>9</v>
      </c>
      <c r="D214" s="233" t="s">
        <v>10</v>
      </c>
      <c r="E214" s="233" t="s">
        <v>11</v>
      </c>
      <c r="F214" s="487" t="s">
        <v>984</v>
      </c>
      <c r="G214" s="487"/>
      <c r="H214" s="234" t="s">
        <v>12</v>
      </c>
      <c r="I214" s="232" t="s">
        <v>13</v>
      </c>
      <c r="J214" s="232" t="s">
        <v>14</v>
      </c>
      <c r="K214" s="235" t="s">
        <v>16</v>
      </c>
      <c r="L214" s="18"/>
    </row>
    <row r="215" spans="1:12" ht="26.4" x14ac:dyDescent="0.25">
      <c r="A215" s="17"/>
      <c r="B215" s="109" t="s">
        <v>985</v>
      </c>
      <c r="C215" s="78" t="s">
        <v>521</v>
      </c>
      <c r="D215" s="79" t="s">
        <v>22</v>
      </c>
      <c r="E215" s="79" t="s">
        <v>522</v>
      </c>
      <c r="F215" s="479" t="s">
        <v>1067</v>
      </c>
      <c r="G215" s="479"/>
      <c r="H215" s="80" t="s">
        <v>44</v>
      </c>
      <c r="I215" s="81">
        <v>1</v>
      </c>
      <c r="J215" s="82"/>
      <c r="K215" s="110">
        <f>SUM(K216:K218)</f>
        <v>20.93</v>
      </c>
      <c r="L215" s="18"/>
    </row>
    <row r="216" spans="1:12" ht="26.4" x14ac:dyDescent="0.25">
      <c r="A216" s="17"/>
      <c r="B216" s="222" t="s">
        <v>987</v>
      </c>
      <c r="C216" s="83" t="s">
        <v>1115</v>
      </c>
      <c r="D216" s="84" t="s">
        <v>43</v>
      </c>
      <c r="E216" s="84" t="s">
        <v>1116</v>
      </c>
      <c r="F216" s="480" t="s">
        <v>997</v>
      </c>
      <c r="G216" s="480"/>
      <c r="H216" s="85" t="s">
        <v>992</v>
      </c>
      <c r="I216" s="86">
        <v>0.3</v>
      </c>
      <c r="J216" s="87">
        <f>J202</f>
        <v>20.02</v>
      </c>
      <c r="K216" s="223">
        <f t="shared" ref="K216:K217" si="25">ROUND(I216*J216,2)</f>
        <v>6.01</v>
      </c>
      <c r="L216" s="18"/>
    </row>
    <row r="217" spans="1:12" ht="26.4" x14ac:dyDescent="0.25">
      <c r="A217" s="17"/>
      <c r="B217" s="222" t="s">
        <v>987</v>
      </c>
      <c r="C217" s="83" t="s">
        <v>1117</v>
      </c>
      <c r="D217" s="84" t="s">
        <v>43</v>
      </c>
      <c r="E217" s="84" t="s">
        <v>1114</v>
      </c>
      <c r="F217" s="480" t="s">
        <v>997</v>
      </c>
      <c r="G217" s="480"/>
      <c r="H217" s="85" t="s">
        <v>992</v>
      </c>
      <c r="I217" s="86">
        <v>0.3</v>
      </c>
      <c r="J217" s="87">
        <f>J203</f>
        <v>24.74</v>
      </c>
      <c r="K217" s="223">
        <f t="shared" si="25"/>
        <v>7.42</v>
      </c>
      <c r="L217" s="18"/>
    </row>
    <row r="218" spans="1:12" ht="26.4" x14ac:dyDescent="0.25">
      <c r="A218" s="17"/>
      <c r="B218" s="105" t="s">
        <v>998</v>
      </c>
      <c r="C218" s="97" t="s">
        <v>521</v>
      </c>
      <c r="D218" s="98" t="s">
        <v>305</v>
      </c>
      <c r="E218" s="98" t="s">
        <v>522</v>
      </c>
      <c r="F218" s="522" t="s">
        <v>1001</v>
      </c>
      <c r="G218" s="522"/>
      <c r="H218" s="99" t="s">
        <v>44</v>
      </c>
      <c r="I218" s="100">
        <v>1</v>
      </c>
      <c r="J218" s="101">
        <f>COTACOES!K5</f>
        <v>7.5</v>
      </c>
      <c r="K218" s="94">
        <f>ROUND(I218*J218,2)</f>
        <v>7.5</v>
      </c>
      <c r="L218" s="18"/>
    </row>
    <row r="219" spans="1:12" ht="14.4" thickBot="1" x14ac:dyDescent="0.3">
      <c r="A219" s="17"/>
      <c r="B219" s="245"/>
      <c r="C219" s="246"/>
      <c r="D219" s="246"/>
      <c r="E219" s="246"/>
      <c r="F219" s="246"/>
      <c r="G219" s="247"/>
      <c r="H219" s="246"/>
      <c r="I219" s="520"/>
      <c r="J219" s="520"/>
      <c r="K219" s="248"/>
      <c r="L219" s="18"/>
    </row>
    <row r="220" spans="1:12" ht="14.4" thickBot="1" x14ac:dyDescent="0.3">
      <c r="A220" s="17"/>
      <c r="B220" s="242"/>
      <c r="C220" s="242"/>
      <c r="D220" s="242"/>
      <c r="E220" s="242"/>
      <c r="F220" s="242"/>
      <c r="G220" s="242"/>
      <c r="H220" s="242"/>
      <c r="I220" s="242"/>
      <c r="J220" s="242"/>
      <c r="K220" s="242"/>
      <c r="L220" s="18"/>
    </row>
    <row r="221" spans="1:12" x14ac:dyDescent="0.25">
      <c r="A221" s="17"/>
      <c r="B221" s="231" t="s">
        <v>529</v>
      </c>
      <c r="C221" s="232" t="s">
        <v>9</v>
      </c>
      <c r="D221" s="233" t="s">
        <v>10</v>
      </c>
      <c r="E221" s="233" t="s">
        <v>11</v>
      </c>
      <c r="F221" s="487" t="s">
        <v>984</v>
      </c>
      <c r="G221" s="487"/>
      <c r="H221" s="234" t="s">
        <v>12</v>
      </c>
      <c r="I221" s="232" t="s">
        <v>13</v>
      </c>
      <c r="J221" s="232" t="s">
        <v>14</v>
      </c>
      <c r="K221" s="235" t="s">
        <v>16</v>
      </c>
      <c r="L221" s="18"/>
    </row>
    <row r="222" spans="1:12" ht="26.4" x14ac:dyDescent="0.25">
      <c r="A222" s="17"/>
      <c r="B222" s="109" t="s">
        <v>985</v>
      </c>
      <c r="C222" s="78" t="s">
        <v>530</v>
      </c>
      <c r="D222" s="79" t="s">
        <v>22</v>
      </c>
      <c r="E222" s="79" t="s">
        <v>531</v>
      </c>
      <c r="F222" s="479" t="s">
        <v>1067</v>
      </c>
      <c r="G222" s="479"/>
      <c r="H222" s="80" t="s">
        <v>44</v>
      </c>
      <c r="I222" s="81">
        <v>1</v>
      </c>
      <c r="J222" s="82"/>
      <c r="K222" s="110">
        <f>SUM(K223:K225)</f>
        <v>1.06</v>
      </c>
      <c r="L222" s="18"/>
    </row>
    <row r="223" spans="1:12" ht="26.4" x14ac:dyDescent="0.25">
      <c r="A223" s="17"/>
      <c r="B223" s="222" t="s">
        <v>987</v>
      </c>
      <c r="C223" s="83" t="s">
        <v>1117</v>
      </c>
      <c r="D223" s="84" t="s">
        <v>43</v>
      </c>
      <c r="E223" s="84" t="s">
        <v>1114</v>
      </c>
      <c r="F223" s="480" t="s">
        <v>997</v>
      </c>
      <c r="G223" s="480"/>
      <c r="H223" s="85" t="s">
        <v>992</v>
      </c>
      <c r="I223" s="86">
        <v>0.01</v>
      </c>
      <c r="J223" s="87">
        <f>J217</f>
        <v>24.74</v>
      </c>
      <c r="K223" s="223">
        <f t="shared" ref="K223:K225" si="26">ROUND(I223*J223,2)</f>
        <v>0.25</v>
      </c>
      <c r="L223" s="18"/>
    </row>
    <row r="224" spans="1:12" ht="26.4" x14ac:dyDescent="0.25">
      <c r="A224" s="17"/>
      <c r="B224" s="222" t="s">
        <v>987</v>
      </c>
      <c r="C224" s="83" t="s">
        <v>1115</v>
      </c>
      <c r="D224" s="84" t="s">
        <v>43</v>
      </c>
      <c r="E224" s="84" t="s">
        <v>1116</v>
      </c>
      <c r="F224" s="480" t="s">
        <v>997</v>
      </c>
      <c r="G224" s="480"/>
      <c r="H224" s="85" t="s">
        <v>992</v>
      </c>
      <c r="I224" s="86">
        <v>0.01</v>
      </c>
      <c r="J224" s="87">
        <f>J216</f>
        <v>20.02</v>
      </c>
      <c r="K224" s="223">
        <f t="shared" si="26"/>
        <v>0.2</v>
      </c>
      <c r="L224" s="18"/>
    </row>
    <row r="225" spans="1:12" ht="26.4" x14ac:dyDescent="0.25">
      <c r="A225" s="17"/>
      <c r="B225" s="105" t="s">
        <v>998</v>
      </c>
      <c r="C225" s="97">
        <v>40552</v>
      </c>
      <c r="D225" s="98" t="s">
        <v>198</v>
      </c>
      <c r="E225" s="98" t="s">
        <v>1118</v>
      </c>
      <c r="F225" s="522" t="s">
        <v>1001</v>
      </c>
      <c r="G225" s="522"/>
      <c r="H225" s="99" t="s">
        <v>1119</v>
      </c>
      <c r="I225" s="100">
        <v>0.01</v>
      </c>
      <c r="J225" s="101">
        <v>60.6</v>
      </c>
      <c r="K225" s="94">
        <f t="shared" si="26"/>
        <v>0.61</v>
      </c>
      <c r="L225" s="18"/>
    </row>
    <row r="226" spans="1:12" ht="14.4" thickBot="1" x14ac:dyDescent="0.3">
      <c r="A226" s="17"/>
      <c r="B226" s="245"/>
      <c r="C226" s="246"/>
      <c r="D226" s="246"/>
      <c r="E226" s="246"/>
      <c r="F226" s="246"/>
      <c r="G226" s="247"/>
      <c r="H226" s="246"/>
      <c r="I226" s="520"/>
      <c r="J226" s="520"/>
      <c r="K226" s="248"/>
      <c r="L226" s="18"/>
    </row>
    <row r="227" spans="1:12" ht="14.4" thickBot="1" x14ac:dyDescent="0.3">
      <c r="A227" s="17"/>
      <c r="B227" s="242"/>
      <c r="C227" s="242"/>
      <c r="D227" s="242"/>
      <c r="E227" s="242"/>
      <c r="F227" s="242"/>
      <c r="G227" s="242"/>
      <c r="H227" s="242"/>
      <c r="I227" s="242"/>
      <c r="J227" s="242"/>
      <c r="K227" s="242"/>
      <c r="L227" s="18"/>
    </row>
    <row r="228" spans="1:12" x14ac:dyDescent="0.25">
      <c r="A228" s="17"/>
      <c r="B228" s="231" t="s">
        <v>562</v>
      </c>
      <c r="C228" s="232" t="s">
        <v>9</v>
      </c>
      <c r="D228" s="233" t="s">
        <v>10</v>
      </c>
      <c r="E228" s="233" t="s">
        <v>11</v>
      </c>
      <c r="F228" s="487" t="s">
        <v>984</v>
      </c>
      <c r="G228" s="487"/>
      <c r="H228" s="234" t="s">
        <v>12</v>
      </c>
      <c r="I228" s="232" t="s">
        <v>13</v>
      </c>
      <c r="J228" s="232" t="s">
        <v>14</v>
      </c>
      <c r="K228" s="235" t="s">
        <v>16</v>
      </c>
      <c r="L228" s="18"/>
    </row>
    <row r="229" spans="1:12" ht="26.4" x14ac:dyDescent="0.25">
      <c r="A229" s="17"/>
      <c r="B229" s="109" t="s">
        <v>985</v>
      </c>
      <c r="C229" s="78" t="s">
        <v>563</v>
      </c>
      <c r="D229" s="79" t="s">
        <v>22</v>
      </c>
      <c r="E229" s="79" t="s">
        <v>564</v>
      </c>
      <c r="F229" s="479" t="s">
        <v>1089</v>
      </c>
      <c r="G229" s="479"/>
      <c r="H229" s="80" t="s">
        <v>44</v>
      </c>
      <c r="I229" s="81">
        <v>1</v>
      </c>
      <c r="J229" s="82"/>
      <c r="K229" s="110">
        <f>SUM(K230:K232)</f>
        <v>24.34</v>
      </c>
      <c r="L229" s="18"/>
    </row>
    <row r="230" spans="1:12" ht="26.4" x14ac:dyDescent="0.25">
      <c r="A230" s="17"/>
      <c r="B230" s="222" t="s">
        <v>987</v>
      </c>
      <c r="C230" s="83" t="s">
        <v>1117</v>
      </c>
      <c r="D230" s="84" t="s">
        <v>43</v>
      </c>
      <c r="E230" s="84" t="s">
        <v>1114</v>
      </c>
      <c r="F230" s="480" t="s">
        <v>997</v>
      </c>
      <c r="G230" s="480"/>
      <c r="H230" s="85" t="s">
        <v>992</v>
      </c>
      <c r="I230" s="86">
        <v>0.25</v>
      </c>
      <c r="J230" s="87">
        <f>J217</f>
        <v>24.74</v>
      </c>
      <c r="K230" s="223">
        <f t="shared" ref="K230:K232" si="27">ROUND(I230*J230,2)</f>
        <v>6.19</v>
      </c>
      <c r="L230" s="18"/>
    </row>
    <row r="231" spans="1:12" ht="26.4" x14ac:dyDescent="0.25">
      <c r="A231" s="17"/>
      <c r="B231" s="222" t="s">
        <v>987</v>
      </c>
      <c r="C231" s="83" t="s">
        <v>1115</v>
      </c>
      <c r="D231" s="84" t="s">
        <v>43</v>
      </c>
      <c r="E231" s="84" t="s">
        <v>1116</v>
      </c>
      <c r="F231" s="480" t="s">
        <v>997</v>
      </c>
      <c r="G231" s="480"/>
      <c r="H231" s="85" t="s">
        <v>992</v>
      </c>
      <c r="I231" s="86">
        <v>0.25</v>
      </c>
      <c r="J231" s="87">
        <f>J216</f>
        <v>20.02</v>
      </c>
      <c r="K231" s="223">
        <f t="shared" si="27"/>
        <v>5.01</v>
      </c>
      <c r="L231" s="18"/>
    </row>
    <row r="232" spans="1:12" ht="26.4" x14ac:dyDescent="0.25">
      <c r="A232" s="17"/>
      <c r="B232" s="249" t="s">
        <v>998</v>
      </c>
      <c r="C232" s="250" t="s">
        <v>563</v>
      </c>
      <c r="D232" s="251" t="s">
        <v>305</v>
      </c>
      <c r="E232" s="251" t="s">
        <v>1120</v>
      </c>
      <c r="F232" s="524" t="s">
        <v>1001</v>
      </c>
      <c r="G232" s="524"/>
      <c r="H232" s="252" t="s">
        <v>44</v>
      </c>
      <c r="I232" s="253">
        <v>1</v>
      </c>
      <c r="J232" s="254">
        <v>13.14</v>
      </c>
      <c r="K232" s="255">
        <f t="shared" si="27"/>
        <v>13.14</v>
      </c>
      <c r="L232" s="18"/>
    </row>
    <row r="233" spans="1:12" ht="14.4" thickBot="1" x14ac:dyDescent="0.3">
      <c r="A233" s="17"/>
      <c r="B233" s="245"/>
      <c r="C233" s="246"/>
      <c r="D233" s="246"/>
      <c r="E233" s="246"/>
      <c r="F233" s="246"/>
      <c r="G233" s="247"/>
      <c r="H233" s="246"/>
      <c r="I233" s="520"/>
      <c r="J233" s="520"/>
      <c r="K233" s="248"/>
      <c r="L233" s="18"/>
    </row>
    <row r="234" spans="1:12" ht="14.4" thickBot="1" x14ac:dyDescent="0.3">
      <c r="A234" s="17"/>
      <c r="B234" s="242"/>
      <c r="C234" s="242"/>
      <c r="D234" s="242"/>
      <c r="E234" s="242"/>
      <c r="F234" s="242"/>
      <c r="G234" s="242"/>
      <c r="H234" s="242"/>
      <c r="I234" s="242"/>
      <c r="J234" s="242"/>
      <c r="K234" s="242"/>
      <c r="L234" s="18"/>
    </row>
    <row r="235" spans="1:12" x14ac:dyDescent="0.25">
      <c r="A235" s="17"/>
      <c r="B235" s="231" t="s">
        <v>569</v>
      </c>
      <c r="C235" s="232" t="s">
        <v>9</v>
      </c>
      <c r="D235" s="233" t="s">
        <v>10</v>
      </c>
      <c r="E235" s="233" t="s">
        <v>11</v>
      </c>
      <c r="F235" s="487" t="s">
        <v>984</v>
      </c>
      <c r="G235" s="487"/>
      <c r="H235" s="234" t="s">
        <v>12</v>
      </c>
      <c r="I235" s="232" t="s">
        <v>13</v>
      </c>
      <c r="J235" s="232" t="s">
        <v>14</v>
      </c>
      <c r="K235" s="235" t="s">
        <v>16</v>
      </c>
      <c r="L235" s="18"/>
    </row>
    <row r="236" spans="1:12" ht="26.4" x14ac:dyDescent="0.25">
      <c r="A236" s="17"/>
      <c r="B236" s="109" t="s">
        <v>985</v>
      </c>
      <c r="C236" s="78" t="s">
        <v>570</v>
      </c>
      <c r="D236" s="79" t="s">
        <v>22</v>
      </c>
      <c r="E236" s="79" t="s">
        <v>571</v>
      </c>
      <c r="F236" s="479" t="s">
        <v>1067</v>
      </c>
      <c r="G236" s="479"/>
      <c r="H236" s="80" t="s">
        <v>44</v>
      </c>
      <c r="I236" s="81">
        <v>1</v>
      </c>
      <c r="J236" s="82"/>
      <c r="K236" s="110">
        <f>SUM(K237:K239)</f>
        <v>15.58</v>
      </c>
      <c r="L236" s="18"/>
    </row>
    <row r="237" spans="1:12" ht="26.4" x14ac:dyDescent="0.25">
      <c r="A237" s="17"/>
      <c r="B237" s="222" t="s">
        <v>987</v>
      </c>
      <c r="C237" s="83" t="s">
        <v>1115</v>
      </c>
      <c r="D237" s="84" t="s">
        <v>43</v>
      </c>
      <c r="E237" s="84" t="s">
        <v>1116</v>
      </c>
      <c r="F237" s="480" t="s">
        <v>997</v>
      </c>
      <c r="G237" s="480"/>
      <c r="H237" s="85" t="s">
        <v>992</v>
      </c>
      <c r="I237" s="86">
        <v>2.9333000000000001E-2</v>
      </c>
      <c r="J237" s="87">
        <f>J216</f>
        <v>20.02</v>
      </c>
      <c r="K237" s="223">
        <f t="shared" ref="K237:K239" si="28">ROUND(I237*J237,2)</f>
        <v>0.59</v>
      </c>
      <c r="L237" s="18"/>
    </row>
    <row r="238" spans="1:12" ht="26.4" x14ac:dyDescent="0.25">
      <c r="A238" s="17"/>
      <c r="B238" s="222" t="s">
        <v>987</v>
      </c>
      <c r="C238" s="83" t="s">
        <v>1117</v>
      </c>
      <c r="D238" s="84" t="s">
        <v>43</v>
      </c>
      <c r="E238" s="84" t="s">
        <v>1114</v>
      </c>
      <c r="F238" s="480" t="s">
        <v>997</v>
      </c>
      <c r="G238" s="480"/>
      <c r="H238" s="85" t="s">
        <v>992</v>
      </c>
      <c r="I238" s="86">
        <v>2.9333000000000001E-2</v>
      </c>
      <c r="J238" s="87">
        <f>J217</f>
        <v>24.74</v>
      </c>
      <c r="K238" s="223">
        <f t="shared" si="28"/>
        <v>0.73</v>
      </c>
      <c r="L238" s="18"/>
    </row>
    <row r="239" spans="1:12" ht="26.4" x14ac:dyDescent="0.25">
      <c r="A239" s="17"/>
      <c r="B239" s="222" t="s">
        <v>998</v>
      </c>
      <c r="C239" s="83" t="s">
        <v>1360</v>
      </c>
      <c r="D239" s="84" t="s">
        <v>43</v>
      </c>
      <c r="E239" s="84" t="s">
        <v>571</v>
      </c>
      <c r="F239" s="480" t="s">
        <v>1001</v>
      </c>
      <c r="G239" s="480"/>
      <c r="H239" s="85" t="s">
        <v>44</v>
      </c>
      <c r="I239" s="86">
        <v>1</v>
      </c>
      <c r="J239" s="87">
        <v>14.26</v>
      </c>
      <c r="K239" s="223">
        <f t="shared" si="28"/>
        <v>14.26</v>
      </c>
      <c r="L239" s="18"/>
    </row>
    <row r="240" spans="1:12" ht="14.4" thickBot="1" x14ac:dyDescent="0.3">
      <c r="A240" s="17"/>
      <c r="B240" s="245"/>
      <c r="C240" s="246"/>
      <c r="D240" s="246"/>
      <c r="E240" s="246"/>
      <c r="F240" s="246"/>
      <c r="G240" s="247"/>
      <c r="H240" s="246"/>
      <c r="I240" s="520"/>
      <c r="J240" s="520"/>
      <c r="K240" s="248"/>
      <c r="L240" s="18"/>
    </row>
    <row r="241" spans="1:12" ht="14.4" thickBot="1" x14ac:dyDescent="0.3">
      <c r="A241" s="17"/>
      <c r="B241" s="242"/>
      <c r="C241" s="242"/>
      <c r="D241" s="242"/>
      <c r="E241" s="242"/>
      <c r="F241" s="242"/>
      <c r="G241" s="242"/>
      <c r="H241" s="242"/>
      <c r="I241" s="242"/>
      <c r="J241" s="242"/>
      <c r="K241" s="242"/>
      <c r="L241" s="18"/>
    </row>
    <row r="242" spans="1:12" x14ac:dyDescent="0.25">
      <c r="A242" s="17"/>
      <c r="B242" s="231" t="s">
        <v>586</v>
      </c>
      <c r="C242" s="232" t="s">
        <v>9</v>
      </c>
      <c r="D242" s="233" t="s">
        <v>10</v>
      </c>
      <c r="E242" s="233" t="s">
        <v>11</v>
      </c>
      <c r="F242" s="487" t="s">
        <v>984</v>
      </c>
      <c r="G242" s="487"/>
      <c r="H242" s="234" t="s">
        <v>12</v>
      </c>
      <c r="I242" s="232" t="s">
        <v>13</v>
      </c>
      <c r="J242" s="232" t="s">
        <v>14</v>
      </c>
      <c r="K242" s="235" t="s">
        <v>16</v>
      </c>
      <c r="L242" s="18"/>
    </row>
    <row r="243" spans="1:12" ht="52.8" x14ac:dyDescent="0.25">
      <c r="A243" s="17"/>
      <c r="B243" s="109" t="s">
        <v>985</v>
      </c>
      <c r="C243" s="78" t="s">
        <v>587</v>
      </c>
      <c r="D243" s="79" t="s">
        <v>22</v>
      </c>
      <c r="E243" s="79" t="s">
        <v>588</v>
      </c>
      <c r="F243" s="479" t="s">
        <v>986</v>
      </c>
      <c r="G243" s="479"/>
      <c r="H243" s="80" t="s">
        <v>340</v>
      </c>
      <c r="I243" s="81">
        <v>1</v>
      </c>
      <c r="J243" s="82"/>
      <c r="K243" s="110">
        <f>SUM(K244:K246)</f>
        <v>137.30000000000001</v>
      </c>
      <c r="L243" s="18"/>
    </row>
    <row r="244" spans="1:12" ht="39.6" x14ac:dyDescent="0.25">
      <c r="A244" s="17"/>
      <c r="B244" s="222" t="s">
        <v>987</v>
      </c>
      <c r="C244" s="83" t="s">
        <v>1077</v>
      </c>
      <c r="D244" s="84" t="s">
        <v>43</v>
      </c>
      <c r="E244" s="84" t="s">
        <v>1078</v>
      </c>
      <c r="F244" s="480" t="s">
        <v>986</v>
      </c>
      <c r="G244" s="480"/>
      <c r="H244" s="85" t="s">
        <v>48</v>
      </c>
      <c r="I244" s="86">
        <v>5</v>
      </c>
      <c r="J244" s="87">
        <f>J91</f>
        <v>2.34</v>
      </c>
      <c r="K244" s="223">
        <f t="shared" ref="K244:K246" si="29">ROUND(I244*J244,2)</f>
        <v>11.7</v>
      </c>
      <c r="L244" s="18"/>
    </row>
    <row r="245" spans="1:12" ht="26.4" x14ac:dyDescent="0.25">
      <c r="A245" s="17"/>
      <c r="B245" s="222" t="s">
        <v>987</v>
      </c>
      <c r="C245" s="83" t="s">
        <v>1121</v>
      </c>
      <c r="D245" s="84" t="s">
        <v>43</v>
      </c>
      <c r="E245" s="84" t="s">
        <v>1122</v>
      </c>
      <c r="F245" s="480" t="s">
        <v>986</v>
      </c>
      <c r="G245" s="480"/>
      <c r="H245" s="85" t="s">
        <v>48</v>
      </c>
      <c r="I245" s="86">
        <v>5</v>
      </c>
      <c r="J245" s="87">
        <v>3.13</v>
      </c>
      <c r="K245" s="223">
        <f t="shared" si="29"/>
        <v>15.65</v>
      </c>
      <c r="L245" s="18"/>
    </row>
    <row r="246" spans="1:12" ht="26.4" x14ac:dyDescent="0.25">
      <c r="A246" s="17"/>
      <c r="B246" s="222" t="s">
        <v>987</v>
      </c>
      <c r="C246" s="83" t="s">
        <v>1123</v>
      </c>
      <c r="D246" s="84" t="s">
        <v>305</v>
      </c>
      <c r="E246" s="84" t="s">
        <v>1124</v>
      </c>
      <c r="F246" s="480" t="s">
        <v>986</v>
      </c>
      <c r="G246" s="480"/>
      <c r="H246" s="85" t="s">
        <v>48</v>
      </c>
      <c r="I246" s="86">
        <v>5</v>
      </c>
      <c r="J246" s="87">
        <f>K386</f>
        <v>21.99</v>
      </c>
      <c r="K246" s="223">
        <f t="shared" si="29"/>
        <v>109.95</v>
      </c>
      <c r="L246" s="18"/>
    </row>
    <row r="247" spans="1:12" x14ac:dyDescent="0.25">
      <c r="A247" s="17"/>
      <c r="B247" s="243"/>
      <c r="C247" s="126"/>
      <c r="D247" s="126"/>
      <c r="E247" s="126"/>
      <c r="F247" s="126"/>
      <c r="G247" s="127"/>
      <c r="H247" s="126"/>
      <c r="I247" s="127"/>
      <c r="J247" s="126"/>
      <c r="K247" s="244"/>
      <c r="L247" s="18"/>
    </row>
    <row r="248" spans="1:12" ht="14.4" thickBot="1" x14ac:dyDescent="0.3">
      <c r="A248" s="17"/>
      <c r="B248" s="242"/>
      <c r="C248" s="242"/>
      <c r="D248" s="242"/>
      <c r="E248" s="242"/>
      <c r="F248" s="242"/>
      <c r="G248" s="242"/>
      <c r="H248" s="242"/>
      <c r="I248" s="242"/>
      <c r="J248" s="242"/>
      <c r="K248" s="242"/>
      <c r="L248" s="18"/>
    </row>
    <row r="249" spans="1:12" x14ac:dyDescent="0.25">
      <c r="A249" s="17"/>
      <c r="B249" s="231" t="s">
        <v>589</v>
      </c>
      <c r="C249" s="232" t="s">
        <v>9</v>
      </c>
      <c r="D249" s="233" t="s">
        <v>10</v>
      </c>
      <c r="E249" s="233" t="s">
        <v>11</v>
      </c>
      <c r="F249" s="487" t="s">
        <v>984</v>
      </c>
      <c r="G249" s="487"/>
      <c r="H249" s="234" t="s">
        <v>12</v>
      </c>
      <c r="I249" s="232" t="s">
        <v>13</v>
      </c>
      <c r="J249" s="232" t="s">
        <v>14</v>
      </c>
      <c r="K249" s="235" t="s">
        <v>16</v>
      </c>
      <c r="L249" s="18"/>
    </row>
    <row r="250" spans="1:12" ht="52.8" x14ac:dyDescent="0.25">
      <c r="A250" s="17"/>
      <c r="B250" s="109" t="s">
        <v>985</v>
      </c>
      <c r="C250" s="78" t="s">
        <v>590</v>
      </c>
      <c r="D250" s="79" t="s">
        <v>22</v>
      </c>
      <c r="E250" s="79" t="s">
        <v>591</v>
      </c>
      <c r="F250" s="479" t="s">
        <v>986</v>
      </c>
      <c r="G250" s="479"/>
      <c r="H250" s="80" t="s">
        <v>340</v>
      </c>
      <c r="I250" s="81">
        <v>1</v>
      </c>
      <c r="J250" s="82"/>
      <c r="K250" s="110">
        <f>SUM(K251:K253)</f>
        <v>205.45</v>
      </c>
      <c r="L250" s="18"/>
    </row>
    <row r="251" spans="1:12" ht="39.6" x14ac:dyDescent="0.25">
      <c r="A251" s="17"/>
      <c r="B251" s="222" t="s">
        <v>987</v>
      </c>
      <c r="C251" s="83" t="s">
        <v>1077</v>
      </c>
      <c r="D251" s="84" t="s">
        <v>43</v>
      </c>
      <c r="E251" s="84" t="s">
        <v>1078</v>
      </c>
      <c r="F251" s="480" t="s">
        <v>986</v>
      </c>
      <c r="G251" s="480"/>
      <c r="H251" s="85" t="s">
        <v>48</v>
      </c>
      <c r="I251" s="86">
        <v>5</v>
      </c>
      <c r="J251" s="87">
        <f>J244</f>
        <v>2.34</v>
      </c>
      <c r="K251" s="223">
        <f t="shared" ref="K251:K253" si="30">ROUND(I251*J251,2)</f>
        <v>11.7</v>
      </c>
      <c r="L251" s="18"/>
    </row>
    <row r="252" spans="1:12" ht="26.4" x14ac:dyDescent="0.25">
      <c r="A252" s="17"/>
      <c r="B252" s="222" t="s">
        <v>987</v>
      </c>
      <c r="C252" s="83" t="s">
        <v>1121</v>
      </c>
      <c r="D252" s="84" t="s">
        <v>43</v>
      </c>
      <c r="E252" s="84" t="s">
        <v>1122</v>
      </c>
      <c r="F252" s="480" t="s">
        <v>986</v>
      </c>
      <c r="G252" s="480"/>
      <c r="H252" s="85" t="s">
        <v>48</v>
      </c>
      <c r="I252" s="86">
        <v>5</v>
      </c>
      <c r="J252" s="87">
        <f>J245</f>
        <v>3.13</v>
      </c>
      <c r="K252" s="223">
        <f t="shared" si="30"/>
        <v>15.65</v>
      </c>
      <c r="L252" s="18"/>
    </row>
    <row r="253" spans="1:12" ht="26.4" x14ac:dyDescent="0.25">
      <c r="A253" s="17"/>
      <c r="B253" s="222" t="s">
        <v>987</v>
      </c>
      <c r="C253" s="83" t="s">
        <v>1125</v>
      </c>
      <c r="D253" s="84" t="s">
        <v>305</v>
      </c>
      <c r="E253" s="84" t="s">
        <v>1126</v>
      </c>
      <c r="F253" s="480" t="s">
        <v>986</v>
      </c>
      <c r="G253" s="480"/>
      <c r="H253" s="85" t="s">
        <v>48</v>
      </c>
      <c r="I253" s="86">
        <v>5</v>
      </c>
      <c r="J253" s="87">
        <f>K376</f>
        <v>35.620000000000005</v>
      </c>
      <c r="K253" s="223">
        <f t="shared" si="30"/>
        <v>178.1</v>
      </c>
      <c r="L253" s="18"/>
    </row>
    <row r="254" spans="1:12" ht="14.4" thickBot="1" x14ac:dyDescent="0.3">
      <c r="A254" s="17"/>
      <c r="B254" s="245"/>
      <c r="C254" s="246"/>
      <c r="D254" s="246"/>
      <c r="E254" s="246"/>
      <c r="F254" s="246"/>
      <c r="G254" s="247"/>
      <c r="H254" s="246"/>
      <c r="I254" s="520"/>
      <c r="J254" s="520"/>
      <c r="K254" s="248"/>
      <c r="L254" s="18"/>
    </row>
    <row r="255" spans="1:12" ht="14.4" thickBot="1" x14ac:dyDescent="0.3">
      <c r="A255" s="17"/>
      <c r="B255" s="242"/>
      <c r="C255" s="242"/>
      <c r="D255" s="242"/>
      <c r="E255" s="242"/>
      <c r="F255" s="242"/>
      <c r="G255" s="242"/>
      <c r="H255" s="242"/>
      <c r="I255" s="242"/>
      <c r="J255" s="242"/>
      <c r="K255" s="242"/>
      <c r="L255" s="18"/>
    </row>
    <row r="256" spans="1:12" x14ac:dyDescent="0.25">
      <c r="A256" s="17"/>
      <c r="B256" s="231" t="s">
        <v>692</v>
      </c>
      <c r="C256" s="232" t="s">
        <v>9</v>
      </c>
      <c r="D256" s="233" t="s">
        <v>10</v>
      </c>
      <c r="E256" s="233" t="s">
        <v>11</v>
      </c>
      <c r="F256" s="487" t="s">
        <v>984</v>
      </c>
      <c r="G256" s="487"/>
      <c r="H256" s="234" t="s">
        <v>12</v>
      </c>
      <c r="I256" s="232" t="s">
        <v>13</v>
      </c>
      <c r="J256" s="232" t="s">
        <v>14</v>
      </c>
      <c r="K256" s="235" t="s">
        <v>16</v>
      </c>
      <c r="L256" s="18"/>
    </row>
    <row r="257" spans="1:12" ht="26.4" x14ac:dyDescent="0.25">
      <c r="A257" s="17"/>
      <c r="B257" s="109" t="s">
        <v>985</v>
      </c>
      <c r="C257" s="78" t="s">
        <v>693</v>
      </c>
      <c r="D257" s="79" t="s">
        <v>22</v>
      </c>
      <c r="E257" s="79" t="s">
        <v>694</v>
      </c>
      <c r="F257" s="479" t="s">
        <v>986</v>
      </c>
      <c r="G257" s="479"/>
      <c r="H257" s="80" t="s">
        <v>44</v>
      </c>
      <c r="I257" s="81">
        <v>1</v>
      </c>
      <c r="J257" s="82"/>
      <c r="K257" s="110">
        <f>SUM(K258:K261)</f>
        <v>806.18999999999994</v>
      </c>
      <c r="L257" s="18"/>
    </row>
    <row r="258" spans="1:12" ht="26.4" x14ac:dyDescent="0.25">
      <c r="A258" s="17"/>
      <c r="B258" s="222" t="s">
        <v>987</v>
      </c>
      <c r="C258" s="83" t="s">
        <v>1127</v>
      </c>
      <c r="D258" s="84" t="s">
        <v>43</v>
      </c>
      <c r="E258" s="84" t="s">
        <v>1128</v>
      </c>
      <c r="F258" s="480" t="s">
        <v>986</v>
      </c>
      <c r="G258" s="480"/>
      <c r="H258" s="85" t="s">
        <v>992</v>
      </c>
      <c r="I258" s="86">
        <v>0.48888870000000001</v>
      </c>
      <c r="J258" s="87">
        <v>19.07</v>
      </c>
      <c r="K258" s="223">
        <f t="shared" ref="K258:K261" si="31">ROUND(I258*J258,2)</f>
        <v>9.32</v>
      </c>
      <c r="L258" s="18"/>
    </row>
    <row r="259" spans="1:12" ht="26.4" x14ac:dyDescent="0.25">
      <c r="A259" s="17"/>
      <c r="B259" s="222" t="s">
        <v>987</v>
      </c>
      <c r="C259" s="83" t="s">
        <v>1129</v>
      </c>
      <c r="D259" s="84" t="s">
        <v>43</v>
      </c>
      <c r="E259" s="84" t="s">
        <v>1130</v>
      </c>
      <c r="F259" s="480" t="s">
        <v>986</v>
      </c>
      <c r="G259" s="480"/>
      <c r="H259" s="85" t="s">
        <v>992</v>
      </c>
      <c r="I259" s="86">
        <v>0.48888870000000001</v>
      </c>
      <c r="J259" s="87">
        <v>23.69</v>
      </c>
      <c r="K259" s="223">
        <f t="shared" si="31"/>
        <v>11.58</v>
      </c>
      <c r="L259" s="18"/>
    </row>
    <row r="260" spans="1:12" x14ac:dyDescent="0.25">
      <c r="A260" s="17"/>
      <c r="B260" s="105" t="s">
        <v>998</v>
      </c>
      <c r="C260" s="97" t="s">
        <v>1131</v>
      </c>
      <c r="D260" s="98" t="s">
        <v>43</v>
      </c>
      <c r="E260" s="98" t="s">
        <v>1132</v>
      </c>
      <c r="F260" s="522" t="s">
        <v>1001</v>
      </c>
      <c r="G260" s="522"/>
      <c r="H260" s="99" t="s">
        <v>48</v>
      </c>
      <c r="I260" s="100">
        <v>0.6283185</v>
      </c>
      <c r="J260" s="101">
        <v>0.19</v>
      </c>
      <c r="K260" s="94">
        <f t="shared" si="31"/>
        <v>0.12</v>
      </c>
      <c r="L260" s="18"/>
    </row>
    <row r="261" spans="1:12" x14ac:dyDescent="0.25">
      <c r="A261" s="17"/>
      <c r="B261" s="105" t="s">
        <v>998</v>
      </c>
      <c r="C261" s="97" t="s">
        <v>1133</v>
      </c>
      <c r="D261" s="98" t="s">
        <v>305</v>
      </c>
      <c r="E261" s="98" t="s">
        <v>1134</v>
      </c>
      <c r="F261" s="522" t="s">
        <v>1013</v>
      </c>
      <c r="G261" s="522"/>
      <c r="H261" s="99" t="s">
        <v>44</v>
      </c>
      <c r="I261" s="100">
        <v>1</v>
      </c>
      <c r="J261" s="101">
        <f>COTACOES!K13</f>
        <v>785.17</v>
      </c>
      <c r="K261" s="94">
        <f t="shared" si="31"/>
        <v>785.17</v>
      </c>
      <c r="L261" s="18"/>
    </row>
    <row r="262" spans="1:12" ht="14.4" thickBot="1" x14ac:dyDescent="0.3">
      <c r="A262" s="17"/>
      <c r="B262" s="245"/>
      <c r="C262" s="246"/>
      <c r="D262" s="246"/>
      <c r="E262" s="246"/>
      <c r="F262" s="246"/>
      <c r="G262" s="247"/>
      <c r="H262" s="246"/>
      <c r="I262" s="520"/>
      <c r="J262" s="520"/>
      <c r="K262" s="248"/>
      <c r="L262" s="18"/>
    </row>
    <row r="263" spans="1:12" ht="14.4" thickBot="1" x14ac:dyDescent="0.3">
      <c r="A263" s="17"/>
      <c r="B263" s="242"/>
      <c r="C263" s="242"/>
      <c r="D263" s="242"/>
      <c r="E263" s="242"/>
      <c r="F263" s="242"/>
      <c r="G263" s="242"/>
      <c r="H263" s="242"/>
      <c r="I263" s="242"/>
      <c r="J263" s="242"/>
      <c r="K263" s="242"/>
      <c r="L263" s="18"/>
    </row>
    <row r="264" spans="1:12" x14ac:dyDescent="0.25">
      <c r="A264" s="17"/>
      <c r="B264" s="231" t="s">
        <v>727</v>
      </c>
      <c r="C264" s="232" t="s">
        <v>9</v>
      </c>
      <c r="D264" s="233" t="s">
        <v>10</v>
      </c>
      <c r="E264" s="233" t="s">
        <v>11</v>
      </c>
      <c r="F264" s="487" t="s">
        <v>984</v>
      </c>
      <c r="G264" s="487"/>
      <c r="H264" s="234" t="s">
        <v>12</v>
      </c>
      <c r="I264" s="232" t="s">
        <v>13</v>
      </c>
      <c r="J264" s="232" t="s">
        <v>14</v>
      </c>
      <c r="K264" s="235" t="s">
        <v>16</v>
      </c>
      <c r="L264" s="18"/>
    </row>
    <row r="265" spans="1:12" ht="39.6" x14ac:dyDescent="0.25">
      <c r="A265" s="17"/>
      <c r="B265" s="109" t="s">
        <v>985</v>
      </c>
      <c r="C265" s="78" t="s">
        <v>728</v>
      </c>
      <c r="D265" s="79" t="s">
        <v>22</v>
      </c>
      <c r="E265" s="79" t="s">
        <v>729</v>
      </c>
      <c r="F265" s="479" t="s">
        <v>986</v>
      </c>
      <c r="G265" s="479"/>
      <c r="H265" s="80" t="s">
        <v>44</v>
      </c>
      <c r="I265" s="81">
        <v>1</v>
      </c>
      <c r="J265" s="82"/>
      <c r="K265" s="110">
        <f>SUM(K266:K272)</f>
        <v>2558.77</v>
      </c>
      <c r="L265" s="18"/>
    </row>
    <row r="266" spans="1:12" ht="26.4" x14ac:dyDescent="0.25">
      <c r="A266" s="17"/>
      <c r="B266" s="222" t="s">
        <v>987</v>
      </c>
      <c r="C266" s="83" t="s">
        <v>1135</v>
      </c>
      <c r="D266" s="84" t="s">
        <v>43</v>
      </c>
      <c r="E266" s="84" t="s">
        <v>1136</v>
      </c>
      <c r="F266" s="480" t="s">
        <v>986</v>
      </c>
      <c r="G266" s="480"/>
      <c r="H266" s="85" t="s">
        <v>44</v>
      </c>
      <c r="I266" s="86">
        <v>2</v>
      </c>
      <c r="J266" s="87">
        <v>38.72</v>
      </c>
      <c r="K266" s="223">
        <f t="shared" ref="K266:K272" si="32">ROUND(I266*J266,2)</f>
        <v>77.44</v>
      </c>
      <c r="L266" s="18"/>
    </row>
    <row r="267" spans="1:12" ht="26.4" x14ac:dyDescent="0.25">
      <c r="A267" s="17"/>
      <c r="B267" s="222" t="s">
        <v>987</v>
      </c>
      <c r="C267" s="83" t="s">
        <v>1127</v>
      </c>
      <c r="D267" s="84" t="s">
        <v>43</v>
      </c>
      <c r="E267" s="84" t="s">
        <v>1128</v>
      </c>
      <c r="F267" s="480" t="s">
        <v>986</v>
      </c>
      <c r="G267" s="480"/>
      <c r="H267" s="85" t="s">
        <v>992</v>
      </c>
      <c r="I267" s="86">
        <v>9.7777778000000009</v>
      </c>
      <c r="J267" s="87">
        <f>J258</f>
        <v>19.07</v>
      </c>
      <c r="K267" s="223">
        <f t="shared" si="32"/>
        <v>186.46</v>
      </c>
      <c r="L267" s="18"/>
    </row>
    <row r="268" spans="1:12" ht="26.4" x14ac:dyDescent="0.25">
      <c r="A268" s="17"/>
      <c r="B268" s="222" t="s">
        <v>987</v>
      </c>
      <c r="C268" s="83" t="s">
        <v>1129</v>
      </c>
      <c r="D268" s="84" t="s">
        <v>43</v>
      </c>
      <c r="E268" s="84" t="s">
        <v>1130</v>
      </c>
      <c r="F268" s="480" t="s">
        <v>986</v>
      </c>
      <c r="G268" s="480"/>
      <c r="H268" s="85" t="s">
        <v>992</v>
      </c>
      <c r="I268" s="86">
        <v>4.8888889000000004</v>
      </c>
      <c r="J268" s="87">
        <f>J259</f>
        <v>23.69</v>
      </c>
      <c r="K268" s="223">
        <f t="shared" si="32"/>
        <v>115.82</v>
      </c>
      <c r="L268" s="18"/>
    </row>
    <row r="269" spans="1:12" ht="26.4" x14ac:dyDescent="0.25">
      <c r="A269" s="17"/>
      <c r="B269" s="222" t="s">
        <v>987</v>
      </c>
      <c r="C269" s="83" t="s">
        <v>605</v>
      </c>
      <c r="D269" s="84" t="s">
        <v>43</v>
      </c>
      <c r="E269" s="84" t="s">
        <v>606</v>
      </c>
      <c r="F269" s="480" t="s">
        <v>986</v>
      </c>
      <c r="G269" s="480"/>
      <c r="H269" s="85" t="s">
        <v>48</v>
      </c>
      <c r="I269" s="86">
        <v>2.5299999999999998</v>
      </c>
      <c r="J269" s="87">
        <v>42.89</v>
      </c>
      <c r="K269" s="223">
        <f t="shared" si="32"/>
        <v>108.51</v>
      </c>
      <c r="L269" s="18"/>
    </row>
    <row r="270" spans="1:12" ht="26.4" x14ac:dyDescent="0.25">
      <c r="A270" s="17"/>
      <c r="B270" s="222" t="s">
        <v>987</v>
      </c>
      <c r="C270" s="83" t="s">
        <v>734</v>
      </c>
      <c r="D270" s="84" t="s">
        <v>43</v>
      </c>
      <c r="E270" s="84" t="s">
        <v>735</v>
      </c>
      <c r="F270" s="480" t="s">
        <v>986</v>
      </c>
      <c r="G270" s="480"/>
      <c r="H270" s="85" t="s">
        <v>44</v>
      </c>
      <c r="I270" s="86">
        <v>1</v>
      </c>
      <c r="J270" s="87">
        <v>47.58</v>
      </c>
      <c r="K270" s="223">
        <f t="shared" si="32"/>
        <v>47.58</v>
      </c>
      <c r="L270" s="18"/>
    </row>
    <row r="271" spans="1:12" ht="26.4" x14ac:dyDescent="0.25">
      <c r="A271" s="17"/>
      <c r="B271" s="222" t="s">
        <v>987</v>
      </c>
      <c r="C271" s="83" t="s">
        <v>1137</v>
      </c>
      <c r="D271" s="84" t="s">
        <v>43</v>
      </c>
      <c r="E271" s="84" t="s">
        <v>1138</v>
      </c>
      <c r="F271" s="480" t="s">
        <v>986</v>
      </c>
      <c r="G271" s="480"/>
      <c r="H271" s="85" t="s">
        <v>44</v>
      </c>
      <c r="I271" s="86">
        <v>1</v>
      </c>
      <c r="J271" s="87">
        <v>73.010000000000005</v>
      </c>
      <c r="K271" s="223">
        <f t="shared" si="32"/>
        <v>73.010000000000005</v>
      </c>
      <c r="L271" s="18"/>
    </row>
    <row r="272" spans="1:12" ht="26.4" x14ac:dyDescent="0.25">
      <c r="A272" s="17"/>
      <c r="B272" s="105" t="s">
        <v>998</v>
      </c>
      <c r="C272" s="97" t="s">
        <v>43</v>
      </c>
      <c r="D272" s="106" t="s">
        <v>1186</v>
      </c>
      <c r="E272" s="98" t="s">
        <v>1187</v>
      </c>
      <c r="F272" s="522" t="s">
        <v>1001</v>
      </c>
      <c r="G272" s="522"/>
      <c r="H272" s="99" t="s">
        <v>44</v>
      </c>
      <c r="I272" s="100">
        <v>1</v>
      </c>
      <c r="J272" s="101">
        <v>1949.95</v>
      </c>
      <c r="K272" s="94">
        <f t="shared" si="32"/>
        <v>1949.95</v>
      </c>
      <c r="L272" s="18"/>
    </row>
    <row r="273" spans="1:12" ht="14.4" thickBot="1" x14ac:dyDescent="0.3">
      <c r="A273" s="17"/>
      <c r="B273" s="245"/>
      <c r="C273" s="246"/>
      <c r="D273" s="246"/>
      <c r="E273" s="246"/>
      <c r="F273" s="246"/>
      <c r="G273" s="247"/>
      <c r="H273" s="246"/>
      <c r="I273" s="520"/>
      <c r="J273" s="520"/>
      <c r="K273" s="248"/>
      <c r="L273" s="18"/>
    </row>
    <row r="274" spans="1:12" ht="14.4" thickBot="1" x14ac:dyDescent="0.3">
      <c r="A274" s="17"/>
      <c r="B274" s="242"/>
      <c r="C274" s="242"/>
      <c r="D274" s="242"/>
      <c r="E274" s="242"/>
      <c r="F274" s="242"/>
      <c r="G274" s="242"/>
      <c r="H274" s="242"/>
      <c r="I274" s="242"/>
      <c r="J274" s="242"/>
      <c r="K274" s="242"/>
      <c r="L274" s="18"/>
    </row>
    <row r="275" spans="1:12" x14ac:dyDescent="0.25">
      <c r="A275" s="17"/>
      <c r="B275" s="231" t="s">
        <v>747</v>
      </c>
      <c r="C275" s="232" t="s">
        <v>9</v>
      </c>
      <c r="D275" s="233" t="s">
        <v>10</v>
      </c>
      <c r="E275" s="233" t="s">
        <v>11</v>
      </c>
      <c r="F275" s="487" t="s">
        <v>984</v>
      </c>
      <c r="G275" s="487"/>
      <c r="H275" s="234" t="s">
        <v>12</v>
      </c>
      <c r="I275" s="232" t="s">
        <v>13</v>
      </c>
      <c r="J275" s="232" t="s">
        <v>14</v>
      </c>
      <c r="K275" s="235" t="s">
        <v>16</v>
      </c>
      <c r="L275" s="18"/>
    </row>
    <row r="276" spans="1:12" ht="26.4" x14ac:dyDescent="0.25">
      <c r="A276" s="17"/>
      <c r="B276" s="109" t="s">
        <v>985</v>
      </c>
      <c r="C276" s="78" t="s">
        <v>748</v>
      </c>
      <c r="D276" s="79" t="s">
        <v>22</v>
      </c>
      <c r="E276" s="79" t="s">
        <v>749</v>
      </c>
      <c r="F276" s="479">
        <v>135</v>
      </c>
      <c r="G276" s="479"/>
      <c r="H276" s="80" t="s">
        <v>44</v>
      </c>
      <c r="I276" s="81">
        <v>1</v>
      </c>
      <c r="J276" s="82"/>
      <c r="K276" s="110">
        <f>SUM(K277:K283)</f>
        <v>3709.41</v>
      </c>
      <c r="L276" s="18"/>
    </row>
    <row r="277" spans="1:12" ht="26.4" x14ac:dyDescent="0.25">
      <c r="A277" s="17"/>
      <c r="B277" s="222" t="s">
        <v>987</v>
      </c>
      <c r="C277" s="83" t="s">
        <v>1139</v>
      </c>
      <c r="D277" s="84" t="s">
        <v>150</v>
      </c>
      <c r="E277" s="84" t="s">
        <v>1140</v>
      </c>
      <c r="F277" s="480" t="s">
        <v>1035</v>
      </c>
      <c r="G277" s="480"/>
      <c r="H277" s="85" t="s">
        <v>992</v>
      </c>
      <c r="I277" s="86">
        <v>2.5</v>
      </c>
      <c r="J277" s="87">
        <v>3.67</v>
      </c>
      <c r="K277" s="223">
        <f t="shared" ref="K277:K283" si="33">ROUND(I277*J277,2)</f>
        <v>9.18</v>
      </c>
      <c r="L277" s="18"/>
    </row>
    <row r="278" spans="1:12" ht="26.4" x14ac:dyDescent="0.25">
      <c r="A278" s="17"/>
      <c r="B278" s="222" t="s">
        <v>987</v>
      </c>
      <c r="C278" s="83" t="s">
        <v>1141</v>
      </c>
      <c r="D278" s="84" t="s">
        <v>150</v>
      </c>
      <c r="E278" s="84" t="s">
        <v>1142</v>
      </c>
      <c r="F278" s="480" t="s">
        <v>1035</v>
      </c>
      <c r="G278" s="480"/>
      <c r="H278" s="85" t="s">
        <v>992</v>
      </c>
      <c r="I278" s="86">
        <v>2.5</v>
      </c>
      <c r="J278" s="87">
        <v>3.75</v>
      </c>
      <c r="K278" s="223">
        <f t="shared" si="33"/>
        <v>9.3800000000000008</v>
      </c>
      <c r="L278" s="18"/>
    </row>
    <row r="279" spans="1:12" x14ac:dyDescent="0.25">
      <c r="A279" s="17"/>
      <c r="B279" s="105" t="s">
        <v>998</v>
      </c>
      <c r="C279" s="97" t="s">
        <v>1143</v>
      </c>
      <c r="D279" s="98" t="s">
        <v>150</v>
      </c>
      <c r="E279" s="98" t="s">
        <v>1144</v>
      </c>
      <c r="F279" s="522" t="s">
        <v>1001</v>
      </c>
      <c r="G279" s="522"/>
      <c r="H279" s="99" t="s">
        <v>1016</v>
      </c>
      <c r="I279" s="100">
        <v>0.47</v>
      </c>
      <c r="J279" s="101">
        <v>0.22</v>
      </c>
      <c r="K279" s="94">
        <f t="shared" si="33"/>
        <v>0.1</v>
      </c>
      <c r="L279" s="18"/>
    </row>
    <row r="280" spans="1:12" x14ac:dyDescent="0.25">
      <c r="A280" s="17"/>
      <c r="B280" s="105" t="s">
        <v>998</v>
      </c>
      <c r="C280" s="97" t="s">
        <v>1145</v>
      </c>
      <c r="D280" s="98" t="s">
        <v>150</v>
      </c>
      <c r="E280" s="256" t="s">
        <v>1146</v>
      </c>
      <c r="F280" s="522" t="s">
        <v>1001</v>
      </c>
      <c r="G280" s="522"/>
      <c r="H280" s="99" t="s">
        <v>44</v>
      </c>
      <c r="I280" s="100">
        <v>1</v>
      </c>
      <c r="J280" s="101">
        <v>1353.04</v>
      </c>
      <c r="K280" s="94">
        <f t="shared" si="33"/>
        <v>1353.04</v>
      </c>
      <c r="L280" s="18"/>
    </row>
    <row r="281" spans="1:12" x14ac:dyDescent="0.25">
      <c r="A281" s="17"/>
      <c r="B281" s="105" t="s">
        <v>998</v>
      </c>
      <c r="C281" s="97">
        <v>246</v>
      </c>
      <c r="D281" s="98" t="s">
        <v>198</v>
      </c>
      <c r="E281" s="98" t="s">
        <v>1147</v>
      </c>
      <c r="F281" s="522" t="s">
        <v>1047</v>
      </c>
      <c r="G281" s="522"/>
      <c r="H281" s="99" t="s">
        <v>992</v>
      </c>
      <c r="I281" s="100">
        <v>2.5</v>
      </c>
      <c r="J281" s="101">
        <v>13.86</v>
      </c>
      <c r="K281" s="94">
        <f t="shared" si="33"/>
        <v>34.65</v>
      </c>
      <c r="L281" s="18"/>
    </row>
    <row r="282" spans="1:12" x14ac:dyDescent="0.25">
      <c r="A282" s="17"/>
      <c r="B282" s="105" t="s">
        <v>998</v>
      </c>
      <c r="C282" s="97">
        <v>2696</v>
      </c>
      <c r="D282" s="98" t="s">
        <v>198</v>
      </c>
      <c r="E282" s="98" t="s">
        <v>1148</v>
      </c>
      <c r="F282" s="522" t="s">
        <v>1047</v>
      </c>
      <c r="G282" s="522"/>
      <c r="H282" s="99" t="s">
        <v>992</v>
      </c>
      <c r="I282" s="100">
        <v>2.5</v>
      </c>
      <c r="J282" s="101">
        <v>18.399999999999999</v>
      </c>
      <c r="K282" s="94">
        <f t="shared" si="33"/>
        <v>46</v>
      </c>
      <c r="L282" s="18"/>
    </row>
    <row r="283" spans="1:12" ht="26.4" x14ac:dyDescent="0.25">
      <c r="A283" s="17"/>
      <c r="B283" s="105" t="s">
        <v>998</v>
      </c>
      <c r="C283" s="97" t="s">
        <v>1149</v>
      </c>
      <c r="D283" s="98" t="s">
        <v>150</v>
      </c>
      <c r="E283" s="98" t="s">
        <v>1150</v>
      </c>
      <c r="F283" s="522" t="s">
        <v>1001</v>
      </c>
      <c r="G283" s="522"/>
      <c r="H283" s="99" t="s">
        <v>44</v>
      </c>
      <c r="I283" s="100">
        <v>1</v>
      </c>
      <c r="J283" s="101">
        <v>2257.06</v>
      </c>
      <c r="K283" s="94">
        <f t="shared" si="33"/>
        <v>2257.06</v>
      </c>
      <c r="L283" s="18"/>
    </row>
    <row r="284" spans="1:12" ht="14.4" thickBot="1" x14ac:dyDescent="0.3">
      <c r="A284" s="17"/>
      <c r="B284" s="245"/>
      <c r="C284" s="246"/>
      <c r="D284" s="246"/>
      <c r="E284" s="246"/>
      <c r="F284" s="246"/>
      <c r="G284" s="247"/>
      <c r="H284" s="246"/>
      <c r="I284" s="520"/>
      <c r="J284" s="520"/>
      <c r="K284" s="248"/>
      <c r="L284" s="18"/>
    </row>
    <row r="285" spans="1:12" ht="14.4" thickBot="1" x14ac:dyDescent="0.3">
      <c r="A285" s="17"/>
      <c r="B285" s="242"/>
      <c r="C285" s="242"/>
      <c r="D285" s="242"/>
      <c r="E285" s="242"/>
      <c r="F285" s="242"/>
      <c r="G285" s="242"/>
      <c r="H285" s="242"/>
      <c r="I285" s="242"/>
      <c r="J285" s="242"/>
      <c r="K285" s="242"/>
      <c r="L285" s="18"/>
    </row>
    <row r="286" spans="1:12" x14ac:dyDescent="0.25">
      <c r="A286" s="17"/>
      <c r="B286" s="231" t="s">
        <v>760</v>
      </c>
      <c r="C286" s="232" t="s">
        <v>9</v>
      </c>
      <c r="D286" s="233" t="s">
        <v>10</v>
      </c>
      <c r="E286" s="233" t="s">
        <v>11</v>
      </c>
      <c r="F286" s="487" t="s">
        <v>984</v>
      </c>
      <c r="G286" s="487"/>
      <c r="H286" s="234" t="s">
        <v>12</v>
      </c>
      <c r="I286" s="232" t="s">
        <v>13</v>
      </c>
      <c r="J286" s="232" t="s">
        <v>14</v>
      </c>
      <c r="K286" s="235" t="s">
        <v>16</v>
      </c>
      <c r="L286" s="18"/>
    </row>
    <row r="287" spans="1:12" x14ac:dyDescent="0.25">
      <c r="A287" s="17"/>
      <c r="B287" s="109" t="s">
        <v>985</v>
      </c>
      <c r="C287" s="78" t="s">
        <v>761</v>
      </c>
      <c r="D287" s="79" t="s">
        <v>22</v>
      </c>
      <c r="E287" s="79" t="s">
        <v>762</v>
      </c>
      <c r="F287" s="479" t="s">
        <v>986</v>
      </c>
      <c r="G287" s="479"/>
      <c r="H287" s="80" t="s">
        <v>44</v>
      </c>
      <c r="I287" s="81">
        <v>1</v>
      </c>
      <c r="J287" s="82"/>
      <c r="K287" s="110">
        <f>SUM(K288:K292)</f>
        <v>1535.69</v>
      </c>
      <c r="L287" s="18"/>
    </row>
    <row r="288" spans="1:12" ht="26.4" x14ac:dyDescent="0.25">
      <c r="A288" s="17"/>
      <c r="B288" s="222" t="s">
        <v>987</v>
      </c>
      <c r="C288" s="83" t="s">
        <v>1127</v>
      </c>
      <c r="D288" s="84" t="s">
        <v>43</v>
      </c>
      <c r="E288" s="84" t="s">
        <v>1128</v>
      </c>
      <c r="F288" s="480" t="s">
        <v>986</v>
      </c>
      <c r="G288" s="480"/>
      <c r="H288" s="85" t="s">
        <v>992</v>
      </c>
      <c r="I288" s="86">
        <v>1</v>
      </c>
      <c r="J288" s="87">
        <f>J258</f>
        <v>19.07</v>
      </c>
      <c r="K288" s="223">
        <f t="shared" ref="K288:K292" si="34">ROUND(I288*J288,2)</f>
        <v>19.07</v>
      </c>
      <c r="L288" s="18"/>
    </row>
    <row r="289" spans="1:12" ht="26.4" x14ac:dyDescent="0.25">
      <c r="A289" s="17"/>
      <c r="B289" s="222" t="s">
        <v>987</v>
      </c>
      <c r="C289" s="83" t="s">
        <v>1129</v>
      </c>
      <c r="D289" s="84" t="s">
        <v>43</v>
      </c>
      <c r="E289" s="84" t="s">
        <v>1130</v>
      </c>
      <c r="F289" s="480" t="s">
        <v>986</v>
      </c>
      <c r="G289" s="480"/>
      <c r="H289" s="85" t="s">
        <v>992</v>
      </c>
      <c r="I289" s="86">
        <v>1</v>
      </c>
      <c r="J289" s="87">
        <f>J259</f>
        <v>23.69</v>
      </c>
      <c r="K289" s="223">
        <f t="shared" si="34"/>
        <v>23.69</v>
      </c>
      <c r="L289" s="18"/>
    </row>
    <row r="290" spans="1:12" x14ac:dyDescent="0.25">
      <c r="A290" s="17"/>
      <c r="B290" s="105" t="s">
        <v>998</v>
      </c>
      <c r="C290" s="97" t="s">
        <v>1151</v>
      </c>
      <c r="D290" s="98" t="s">
        <v>43</v>
      </c>
      <c r="E290" s="98" t="s">
        <v>1152</v>
      </c>
      <c r="F290" s="522" t="s">
        <v>1001</v>
      </c>
      <c r="G290" s="522"/>
      <c r="H290" s="99" t="s">
        <v>99</v>
      </c>
      <c r="I290" s="100">
        <v>1.2E-2</v>
      </c>
      <c r="J290" s="101">
        <v>89.93</v>
      </c>
      <c r="K290" s="94">
        <f t="shared" si="34"/>
        <v>1.08</v>
      </c>
      <c r="L290" s="18"/>
    </row>
    <row r="291" spans="1:12" x14ac:dyDescent="0.25">
      <c r="A291" s="17"/>
      <c r="B291" s="105" t="s">
        <v>998</v>
      </c>
      <c r="C291" s="97" t="s">
        <v>1153</v>
      </c>
      <c r="D291" s="98" t="s">
        <v>43</v>
      </c>
      <c r="E291" s="98" t="s">
        <v>1154</v>
      </c>
      <c r="F291" s="522" t="s">
        <v>1001</v>
      </c>
      <c r="G291" s="522"/>
      <c r="H291" s="99" t="s">
        <v>44</v>
      </c>
      <c r="I291" s="100">
        <v>5.0000000000000001E-3</v>
      </c>
      <c r="J291" s="101">
        <v>69.48</v>
      </c>
      <c r="K291" s="94">
        <f t="shared" si="34"/>
        <v>0.35</v>
      </c>
      <c r="L291" s="18"/>
    </row>
    <row r="292" spans="1:12" x14ac:dyDescent="0.25">
      <c r="A292" s="17"/>
      <c r="B292" s="105" t="s">
        <v>998</v>
      </c>
      <c r="C292" s="97" t="s">
        <v>1155</v>
      </c>
      <c r="D292" s="98" t="s">
        <v>305</v>
      </c>
      <c r="E292" s="98" t="s">
        <v>762</v>
      </c>
      <c r="F292" s="522" t="s">
        <v>1001</v>
      </c>
      <c r="G292" s="522"/>
      <c r="H292" s="99" t="s">
        <v>44</v>
      </c>
      <c r="I292" s="100">
        <v>1</v>
      </c>
      <c r="J292" s="101">
        <f>COTACOES!K22</f>
        <v>1491.5</v>
      </c>
      <c r="K292" s="94">
        <f t="shared" si="34"/>
        <v>1491.5</v>
      </c>
      <c r="L292" s="18"/>
    </row>
    <row r="293" spans="1:12" ht="14.4" thickBot="1" x14ac:dyDescent="0.3">
      <c r="A293" s="17"/>
      <c r="B293" s="245"/>
      <c r="C293" s="246"/>
      <c r="D293" s="246"/>
      <c r="E293" s="246"/>
      <c r="F293" s="246"/>
      <c r="G293" s="247"/>
      <c r="H293" s="246"/>
      <c r="I293" s="520"/>
      <c r="J293" s="520"/>
      <c r="K293" s="248"/>
      <c r="L293" s="18"/>
    </row>
    <row r="294" spans="1:12" ht="14.4" thickBot="1" x14ac:dyDescent="0.3">
      <c r="A294" s="17"/>
      <c r="B294" s="242"/>
      <c r="C294" s="242"/>
      <c r="D294" s="242"/>
      <c r="E294" s="242"/>
      <c r="F294" s="242"/>
      <c r="G294" s="242"/>
      <c r="H294" s="242"/>
      <c r="I294" s="242"/>
      <c r="J294" s="242"/>
      <c r="K294" s="242"/>
      <c r="L294" s="18"/>
    </row>
    <row r="295" spans="1:12" x14ac:dyDescent="0.25">
      <c r="A295" s="17"/>
      <c r="B295" s="231" t="s">
        <v>763</v>
      </c>
      <c r="C295" s="232" t="s">
        <v>9</v>
      </c>
      <c r="D295" s="233" t="s">
        <v>10</v>
      </c>
      <c r="E295" s="233" t="s">
        <v>11</v>
      </c>
      <c r="F295" s="487" t="s">
        <v>984</v>
      </c>
      <c r="G295" s="487"/>
      <c r="H295" s="234" t="s">
        <v>12</v>
      </c>
      <c r="I295" s="232" t="s">
        <v>13</v>
      </c>
      <c r="J295" s="232" t="s">
        <v>14</v>
      </c>
      <c r="K295" s="235" t="s">
        <v>16</v>
      </c>
      <c r="L295" s="18"/>
    </row>
    <row r="296" spans="1:12" x14ac:dyDescent="0.25">
      <c r="A296" s="17"/>
      <c r="B296" s="109" t="s">
        <v>985</v>
      </c>
      <c r="C296" s="78" t="s">
        <v>764</v>
      </c>
      <c r="D296" s="79" t="s">
        <v>22</v>
      </c>
      <c r="E296" s="79" t="s">
        <v>765</v>
      </c>
      <c r="F296" s="479" t="s">
        <v>986</v>
      </c>
      <c r="G296" s="479"/>
      <c r="H296" s="80" t="s">
        <v>44</v>
      </c>
      <c r="I296" s="81">
        <v>1</v>
      </c>
      <c r="J296" s="82"/>
      <c r="K296" s="110">
        <f>SUM(K297:K301)</f>
        <v>131.46</v>
      </c>
      <c r="L296" s="18"/>
    </row>
    <row r="297" spans="1:12" ht="26.4" x14ac:dyDescent="0.25">
      <c r="A297" s="17"/>
      <c r="B297" s="222" t="s">
        <v>987</v>
      </c>
      <c r="C297" s="83" t="s">
        <v>1127</v>
      </c>
      <c r="D297" s="84" t="s">
        <v>43</v>
      </c>
      <c r="E297" s="84" t="s">
        <v>1128</v>
      </c>
      <c r="F297" s="480" t="s">
        <v>986</v>
      </c>
      <c r="G297" s="480"/>
      <c r="H297" s="85" t="s">
        <v>992</v>
      </c>
      <c r="I297" s="86">
        <v>0.09</v>
      </c>
      <c r="J297" s="87">
        <f>J258</f>
        <v>19.07</v>
      </c>
      <c r="K297" s="223">
        <f t="shared" ref="K297:K301" si="35">ROUND(I297*J297,2)</f>
        <v>1.72</v>
      </c>
      <c r="L297" s="18"/>
    </row>
    <row r="298" spans="1:12" ht="26.4" x14ac:dyDescent="0.25">
      <c r="A298" s="17"/>
      <c r="B298" s="222" t="s">
        <v>987</v>
      </c>
      <c r="C298" s="83" t="s">
        <v>1129</v>
      </c>
      <c r="D298" s="84" t="s">
        <v>43</v>
      </c>
      <c r="E298" s="84" t="s">
        <v>1130</v>
      </c>
      <c r="F298" s="480" t="s">
        <v>986</v>
      </c>
      <c r="G298" s="480"/>
      <c r="H298" s="85" t="s">
        <v>992</v>
      </c>
      <c r="I298" s="86">
        <v>0.09</v>
      </c>
      <c r="J298" s="87">
        <f>J259</f>
        <v>23.69</v>
      </c>
      <c r="K298" s="223">
        <f t="shared" si="35"/>
        <v>2.13</v>
      </c>
      <c r="L298" s="18"/>
    </row>
    <row r="299" spans="1:12" x14ac:dyDescent="0.25">
      <c r="A299" s="17"/>
      <c r="B299" s="105" t="s">
        <v>998</v>
      </c>
      <c r="C299" s="97" t="s">
        <v>1151</v>
      </c>
      <c r="D299" s="98" t="s">
        <v>43</v>
      </c>
      <c r="E299" s="98" t="s">
        <v>1152</v>
      </c>
      <c r="F299" s="522" t="s">
        <v>1001</v>
      </c>
      <c r="G299" s="522"/>
      <c r="H299" s="99" t="s">
        <v>99</v>
      </c>
      <c r="I299" s="100">
        <v>7.0000000000000001E-3</v>
      </c>
      <c r="J299" s="101">
        <f>J290</f>
        <v>89.93</v>
      </c>
      <c r="K299" s="94">
        <f t="shared" si="35"/>
        <v>0.63</v>
      </c>
      <c r="L299" s="18"/>
    </row>
    <row r="300" spans="1:12" x14ac:dyDescent="0.25">
      <c r="A300" s="17"/>
      <c r="B300" s="105" t="s">
        <v>998</v>
      </c>
      <c r="C300" s="97" t="s">
        <v>1153</v>
      </c>
      <c r="D300" s="98" t="s">
        <v>43</v>
      </c>
      <c r="E300" s="98" t="s">
        <v>1154</v>
      </c>
      <c r="F300" s="522" t="s">
        <v>1001</v>
      </c>
      <c r="G300" s="522"/>
      <c r="H300" s="99" t="s">
        <v>44</v>
      </c>
      <c r="I300" s="100">
        <v>3.0000000000000001E-3</v>
      </c>
      <c r="J300" s="101">
        <f>J291</f>
        <v>69.48</v>
      </c>
      <c r="K300" s="94">
        <f t="shared" si="35"/>
        <v>0.21</v>
      </c>
      <c r="L300" s="18"/>
    </row>
    <row r="301" spans="1:12" x14ac:dyDescent="0.25">
      <c r="A301" s="17"/>
      <c r="B301" s="105" t="s">
        <v>998</v>
      </c>
      <c r="C301" s="97" t="s">
        <v>1156</v>
      </c>
      <c r="D301" s="98" t="s">
        <v>305</v>
      </c>
      <c r="E301" s="98" t="s">
        <v>1157</v>
      </c>
      <c r="F301" s="522" t="s">
        <v>1001</v>
      </c>
      <c r="G301" s="522"/>
      <c r="H301" s="99" t="s">
        <v>44</v>
      </c>
      <c r="I301" s="100">
        <v>1</v>
      </c>
      <c r="J301" s="101">
        <f>COTACOES!K31</f>
        <v>126.77</v>
      </c>
      <c r="K301" s="94">
        <f t="shared" si="35"/>
        <v>126.77</v>
      </c>
      <c r="L301" s="18"/>
    </row>
    <row r="302" spans="1:12" ht="14.4" thickBot="1" x14ac:dyDescent="0.3">
      <c r="A302" s="17"/>
      <c r="B302" s="245"/>
      <c r="C302" s="246"/>
      <c r="D302" s="246"/>
      <c r="E302" s="246"/>
      <c r="F302" s="246"/>
      <c r="G302" s="247"/>
      <c r="H302" s="246"/>
      <c r="I302" s="520"/>
      <c r="J302" s="520"/>
      <c r="K302" s="248"/>
      <c r="L302" s="18"/>
    </row>
    <row r="303" spans="1:12" ht="14.4" thickBot="1" x14ac:dyDescent="0.3">
      <c r="A303" s="17"/>
      <c r="B303" s="242"/>
      <c r="C303" s="242"/>
      <c r="D303" s="242"/>
      <c r="E303" s="242"/>
      <c r="F303" s="242"/>
      <c r="G303" s="242"/>
      <c r="H303" s="242"/>
      <c r="I303" s="242"/>
      <c r="J303" s="242"/>
      <c r="K303" s="242"/>
      <c r="L303" s="18"/>
    </row>
    <row r="304" spans="1:12" x14ac:dyDescent="0.25">
      <c r="A304" s="17"/>
      <c r="B304" s="231" t="s">
        <v>766</v>
      </c>
      <c r="C304" s="232" t="s">
        <v>9</v>
      </c>
      <c r="D304" s="233" t="s">
        <v>10</v>
      </c>
      <c r="E304" s="233" t="s">
        <v>11</v>
      </c>
      <c r="F304" s="487" t="s">
        <v>984</v>
      </c>
      <c r="G304" s="487"/>
      <c r="H304" s="234" t="s">
        <v>12</v>
      </c>
      <c r="I304" s="232" t="s">
        <v>13</v>
      </c>
      <c r="J304" s="232" t="s">
        <v>14</v>
      </c>
      <c r="K304" s="235" t="s">
        <v>16</v>
      </c>
      <c r="L304" s="18"/>
    </row>
    <row r="305" spans="1:12" x14ac:dyDescent="0.25">
      <c r="A305" s="17"/>
      <c r="B305" s="109" t="s">
        <v>985</v>
      </c>
      <c r="C305" s="78" t="s">
        <v>767</v>
      </c>
      <c r="D305" s="79" t="s">
        <v>22</v>
      </c>
      <c r="E305" s="79" t="s">
        <v>768</v>
      </c>
      <c r="F305" s="479" t="s">
        <v>986</v>
      </c>
      <c r="G305" s="479"/>
      <c r="H305" s="80" t="s">
        <v>44</v>
      </c>
      <c r="I305" s="81">
        <v>1</v>
      </c>
      <c r="J305" s="82"/>
      <c r="K305" s="110">
        <f>SUM(K306:K310)</f>
        <v>203.03</v>
      </c>
      <c r="L305" s="18"/>
    </row>
    <row r="306" spans="1:12" ht="26.4" x14ac:dyDescent="0.25">
      <c r="A306" s="17"/>
      <c r="B306" s="222" t="s">
        <v>987</v>
      </c>
      <c r="C306" s="83" t="s">
        <v>1127</v>
      </c>
      <c r="D306" s="84" t="s">
        <v>43</v>
      </c>
      <c r="E306" s="84" t="s">
        <v>1128</v>
      </c>
      <c r="F306" s="480" t="s">
        <v>986</v>
      </c>
      <c r="G306" s="480"/>
      <c r="H306" s="85" t="s">
        <v>992</v>
      </c>
      <c r="I306" s="86">
        <v>0.09</v>
      </c>
      <c r="J306" s="87">
        <f>J258</f>
        <v>19.07</v>
      </c>
      <c r="K306" s="223">
        <f t="shared" ref="K306:K310" si="36">ROUND(I306*J306,2)</f>
        <v>1.72</v>
      </c>
      <c r="L306" s="18"/>
    </row>
    <row r="307" spans="1:12" ht="26.4" x14ac:dyDescent="0.25">
      <c r="A307" s="17"/>
      <c r="B307" s="222" t="s">
        <v>987</v>
      </c>
      <c r="C307" s="83" t="s">
        <v>1129</v>
      </c>
      <c r="D307" s="84" t="s">
        <v>43</v>
      </c>
      <c r="E307" s="84" t="s">
        <v>1130</v>
      </c>
      <c r="F307" s="480" t="s">
        <v>986</v>
      </c>
      <c r="G307" s="480"/>
      <c r="H307" s="85" t="s">
        <v>992</v>
      </c>
      <c r="I307" s="86">
        <v>0.09</v>
      </c>
      <c r="J307" s="87">
        <f>J259</f>
        <v>23.69</v>
      </c>
      <c r="K307" s="223">
        <f t="shared" si="36"/>
        <v>2.13</v>
      </c>
      <c r="L307" s="18"/>
    </row>
    <row r="308" spans="1:12" x14ac:dyDescent="0.25">
      <c r="A308" s="17"/>
      <c r="B308" s="105" t="s">
        <v>998</v>
      </c>
      <c r="C308" s="97" t="s">
        <v>1151</v>
      </c>
      <c r="D308" s="98" t="s">
        <v>43</v>
      </c>
      <c r="E308" s="98" t="s">
        <v>1152</v>
      </c>
      <c r="F308" s="522" t="s">
        <v>1001</v>
      </c>
      <c r="G308" s="522"/>
      <c r="H308" s="99" t="s">
        <v>99</v>
      </c>
      <c r="I308" s="100">
        <v>7.0000000000000001E-3</v>
      </c>
      <c r="J308" s="101">
        <f>J290</f>
        <v>89.93</v>
      </c>
      <c r="K308" s="94">
        <f t="shared" si="36"/>
        <v>0.63</v>
      </c>
      <c r="L308" s="18"/>
    </row>
    <row r="309" spans="1:12" x14ac:dyDescent="0.25">
      <c r="A309" s="17"/>
      <c r="B309" s="105" t="s">
        <v>998</v>
      </c>
      <c r="C309" s="97" t="s">
        <v>1153</v>
      </c>
      <c r="D309" s="98" t="s">
        <v>43</v>
      </c>
      <c r="E309" s="98" t="s">
        <v>1154</v>
      </c>
      <c r="F309" s="522" t="s">
        <v>1001</v>
      </c>
      <c r="G309" s="522"/>
      <c r="H309" s="99" t="s">
        <v>44</v>
      </c>
      <c r="I309" s="100">
        <v>3.0000000000000001E-3</v>
      </c>
      <c r="J309" s="101">
        <f>J291</f>
        <v>69.48</v>
      </c>
      <c r="K309" s="94">
        <f t="shared" si="36"/>
        <v>0.21</v>
      </c>
      <c r="L309" s="18"/>
    </row>
    <row r="310" spans="1:12" x14ac:dyDescent="0.25">
      <c r="A310" s="17"/>
      <c r="B310" s="105" t="s">
        <v>998</v>
      </c>
      <c r="C310" s="97" t="s">
        <v>1158</v>
      </c>
      <c r="D310" s="98" t="s">
        <v>305</v>
      </c>
      <c r="E310" s="98" t="s">
        <v>1159</v>
      </c>
      <c r="F310" s="522" t="s">
        <v>1001</v>
      </c>
      <c r="G310" s="522"/>
      <c r="H310" s="99" t="s">
        <v>44</v>
      </c>
      <c r="I310" s="100">
        <v>1</v>
      </c>
      <c r="J310" s="101">
        <f>COTACOES!K40</f>
        <v>198.34</v>
      </c>
      <c r="K310" s="94">
        <f t="shared" si="36"/>
        <v>198.34</v>
      </c>
      <c r="L310" s="18"/>
    </row>
    <row r="311" spans="1:12" ht="14.4" thickBot="1" x14ac:dyDescent="0.3">
      <c r="A311" s="17"/>
      <c r="B311" s="245"/>
      <c r="C311" s="246"/>
      <c r="D311" s="246"/>
      <c r="E311" s="246"/>
      <c r="F311" s="246"/>
      <c r="G311" s="247"/>
      <c r="H311" s="246"/>
      <c r="I311" s="520"/>
      <c r="J311" s="520"/>
      <c r="K311" s="248"/>
      <c r="L311" s="18"/>
    </row>
    <row r="312" spans="1:12" ht="14.4" thickBot="1" x14ac:dyDescent="0.3">
      <c r="A312" s="17"/>
      <c r="B312" s="242"/>
      <c r="C312" s="242"/>
      <c r="D312" s="242"/>
      <c r="E312" s="242"/>
      <c r="F312" s="242"/>
      <c r="G312" s="242"/>
      <c r="H312" s="242"/>
      <c r="I312" s="242"/>
      <c r="J312" s="242"/>
      <c r="K312" s="242"/>
      <c r="L312" s="18"/>
    </row>
    <row r="313" spans="1:12" x14ac:dyDescent="0.25">
      <c r="A313" s="17"/>
      <c r="B313" s="231" t="s">
        <v>769</v>
      </c>
      <c r="C313" s="232" t="s">
        <v>9</v>
      </c>
      <c r="D313" s="233" t="s">
        <v>10</v>
      </c>
      <c r="E313" s="233" t="s">
        <v>11</v>
      </c>
      <c r="F313" s="487" t="s">
        <v>984</v>
      </c>
      <c r="G313" s="487"/>
      <c r="H313" s="234" t="s">
        <v>12</v>
      </c>
      <c r="I313" s="232" t="s">
        <v>13</v>
      </c>
      <c r="J313" s="232" t="s">
        <v>14</v>
      </c>
      <c r="K313" s="235" t="s">
        <v>16</v>
      </c>
      <c r="L313" s="18"/>
    </row>
    <row r="314" spans="1:12" ht="26.4" x14ac:dyDescent="0.25">
      <c r="A314" s="17"/>
      <c r="B314" s="109" t="s">
        <v>985</v>
      </c>
      <c r="C314" s="78" t="s">
        <v>770</v>
      </c>
      <c r="D314" s="79" t="s">
        <v>22</v>
      </c>
      <c r="E314" s="79" t="s">
        <v>771</v>
      </c>
      <c r="F314" s="479" t="s">
        <v>986</v>
      </c>
      <c r="G314" s="479"/>
      <c r="H314" s="80" t="s">
        <v>1038</v>
      </c>
      <c r="I314" s="81">
        <v>1</v>
      </c>
      <c r="J314" s="82"/>
      <c r="K314" s="110">
        <f>SUM(K315:K317)</f>
        <v>87.86</v>
      </c>
      <c r="L314" s="18"/>
    </row>
    <row r="315" spans="1:12" ht="26.4" x14ac:dyDescent="0.25">
      <c r="A315" s="17"/>
      <c r="B315" s="222" t="s">
        <v>987</v>
      </c>
      <c r="C315" s="83" t="s">
        <v>1115</v>
      </c>
      <c r="D315" s="84" t="s">
        <v>43</v>
      </c>
      <c r="E315" s="84" t="s">
        <v>1116</v>
      </c>
      <c r="F315" s="480" t="s">
        <v>986</v>
      </c>
      <c r="G315" s="480"/>
      <c r="H315" s="85" t="s">
        <v>992</v>
      </c>
      <c r="I315" s="86">
        <v>0.61</v>
      </c>
      <c r="J315" s="87">
        <f>J195</f>
        <v>20.02</v>
      </c>
      <c r="K315" s="223">
        <f t="shared" ref="K315:K317" si="37">ROUND(I315*J315,2)</f>
        <v>12.21</v>
      </c>
      <c r="L315" s="18"/>
    </row>
    <row r="316" spans="1:12" ht="26.4" x14ac:dyDescent="0.25">
      <c r="A316" s="17"/>
      <c r="B316" s="222" t="s">
        <v>987</v>
      </c>
      <c r="C316" s="83" t="s">
        <v>1117</v>
      </c>
      <c r="D316" s="84" t="s">
        <v>43</v>
      </c>
      <c r="E316" s="84" t="s">
        <v>1114</v>
      </c>
      <c r="F316" s="480" t="s">
        <v>986</v>
      </c>
      <c r="G316" s="480"/>
      <c r="H316" s="85" t="s">
        <v>992</v>
      </c>
      <c r="I316" s="86">
        <v>0.61</v>
      </c>
      <c r="J316" s="87">
        <f>J196</f>
        <v>24.74</v>
      </c>
      <c r="K316" s="223">
        <f t="shared" si="37"/>
        <v>15.09</v>
      </c>
      <c r="L316" s="18"/>
    </row>
    <row r="317" spans="1:12" ht="26.4" x14ac:dyDescent="0.25">
      <c r="A317" s="17"/>
      <c r="B317" s="105" t="s">
        <v>998</v>
      </c>
      <c r="C317" s="97" t="s">
        <v>1160</v>
      </c>
      <c r="D317" s="98" t="s">
        <v>305</v>
      </c>
      <c r="E317" s="98" t="s">
        <v>771</v>
      </c>
      <c r="F317" s="522" t="s">
        <v>1013</v>
      </c>
      <c r="G317" s="522"/>
      <c r="H317" s="99" t="s">
        <v>44</v>
      </c>
      <c r="I317" s="100">
        <v>1</v>
      </c>
      <c r="J317" s="101">
        <f>COTACOES!K49</f>
        <v>60.56</v>
      </c>
      <c r="K317" s="94">
        <f t="shared" si="37"/>
        <v>60.56</v>
      </c>
      <c r="L317" s="18"/>
    </row>
    <row r="318" spans="1:12" ht="14.4" thickBot="1" x14ac:dyDescent="0.3">
      <c r="A318" s="17"/>
      <c r="B318" s="245"/>
      <c r="C318" s="246"/>
      <c r="D318" s="246"/>
      <c r="E318" s="246"/>
      <c r="F318" s="246"/>
      <c r="G318" s="247"/>
      <c r="H318" s="246"/>
      <c r="I318" s="520"/>
      <c r="J318" s="520"/>
      <c r="K318" s="248"/>
      <c r="L318" s="18"/>
    </row>
    <row r="319" spans="1:12" ht="14.4" thickBot="1" x14ac:dyDescent="0.3">
      <c r="A319" s="17"/>
      <c r="B319" s="242"/>
      <c r="C319" s="242"/>
      <c r="D319" s="242"/>
      <c r="E319" s="242"/>
      <c r="F319" s="242"/>
      <c r="G319" s="242"/>
      <c r="H319" s="242"/>
      <c r="I319" s="242"/>
      <c r="J319" s="242"/>
      <c r="K319" s="242"/>
      <c r="L319" s="18"/>
    </row>
    <row r="320" spans="1:12" x14ac:dyDescent="0.25">
      <c r="A320" s="17"/>
      <c r="B320" s="231" t="s">
        <v>772</v>
      </c>
      <c r="C320" s="232" t="s">
        <v>9</v>
      </c>
      <c r="D320" s="233" t="s">
        <v>10</v>
      </c>
      <c r="E320" s="233" t="s">
        <v>11</v>
      </c>
      <c r="F320" s="487" t="s">
        <v>984</v>
      </c>
      <c r="G320" s="487"/>
      <c r="H320" s="234" t="s">
        <v>12</v>
      </c>
      <c r="I320" s="232" t="s">
        <v>13</v>
      </c>
      <c r="J320" s="232" t="s">
        <v>14</v>
      </c>
      <c r="K320" s="235" t="s">
        <v>16</v>
      </c>
      <c r="L320" s="18"/>
    </row>
    <row r="321" spans="1:12" x14ac:dyDescent="0.25">
      <c r="A321" s="17"/>
      <c r="B321" s="109" t="s">
        <v>985</v>
      </c>
      <c r="C321" s="78" t="s">
        <v>773</v>
      </c>
      <c r="D321" s="79" t="s">
        <v>22</v>
      </c>
      <c r="E321" s="79" t="s">
        <v>774</v>
      </c>
      <c r="F321" s="479" t="s">
        <v>986</v>
      </c>
      <c r="G321" s="479"/>
      <c r="H321" s="80" t="s">
        <v>44</v>
      </c>
      <c r="I321" s="81">
        <v>1</v>
      </c>
      <c r="J321" s="82"/>
      <c r="K321" s="110">
        <f>SUM(K322:K325)</f>
        <v>531.76</v>
      </c>
      <c r="L321" s="18"/>
    </row>
    <row r="322" spans="1:12" ht="26.4" x14ac:dyDescent="0.25">
      <c r="A322" s="17"/>
      <c r="B322" s="222" t="s">
        <v>987</v>
      </c>
      <c r="C322" s="83" t="s">
        <v>1127</v>
      </c>
      <c r="D322" s="84" t="s">
        <v>43</v>
      </c>
      <c r="E322" s="84" t="s">
        <v>1128</v>
      </c>
      <c r="F322" s="480" t="s">
        <v>986</v>
      </c>
      <c r="G322" s="480"/>
      <c r="H322" s="85" t="s">
        <v>992</v>
      </c>
      <c r="I322" s="86">
        <v>0.1145833</v>
      </c>
      <c r="J322" s="87">
        <f>J258</f>
        <v>19.07</v>
      </c>
      <c r="K322" s="223">
        <f t="shared" ref="K322:K325" si="38">ROUND(I322*J322,2)</f>
        <v>2.19</v>
      </c>
      <c r="L322" s="18"/>
    </row>
    <row r="323" spans="1:12" ht="26.4" x14ac:dyDescent="0.25">
      <c r="A323" s="17"/>
      <c r="B323" s="222" t="s">
        <v>987</v>
      </c>
      <c r="C323" s="83" t="s">
        <v>1129</v>
      </c>
      <c r="D323" s="84" t="s">
        <v>43</v>
      </c>
      <c r="E323" s="84" t="s">
        <v>1130</v>
      </c>
      <c r="F323" s="480" t="s">
        <v>986</v>
      </c>
      <c r="G323" s="480"/>
      <c r="H323" s="85" t="s">
        <v>992</v>
      </c>
      <c r="I323" s="86">
        <v>0.2291667</v>
      </c>
      <c r="J323" s="87">
        <f>J259</f>
        <v>23.69</v>
      </c>
      <c r="K323" s="223">
        <f t="shared" si="38"/>
        <v>5.43</v>
      </c>
      <c r="L323" s="18"/>
    </row>
    <row r="324" spans="1:12" x14ac:dyDescent="0.25">
      <c r="A324" s="17"/>
      <c r="B324" s="105" t="s">
        <v>998</v>
      </c>
      <c r="C324" s="97" t="s">
        <v>1131</v>
      </c>
      <c r="D324" s="98" t="s">
        <v>43</v>
      </c>
      <c r="E324" s="98" t="s">
        <v>1132</v>
      </c>
      <c r="F324" s="522" t="s">
        <v>1001</v>
      </c>
      <c r="G324" s="522"/>
      <c r="H324" s="99" t="s">
        <v>48</v>
      </c>
      <c r="I324" s="100">
        <v>1.0053095999999999</v>
      </c>
      <c r="J324" s="101">
        <f>J260</f>
        <v>0.19</v>
      </c>
      <c r="K324" s="94">
        <f t="shared" si="38"/>
        <v>0.19</v>
      </c>
      <c r="L324" s="18"/>
    </row>
    <row r="325" spans="1:12" x14ac:dyDescent="0.25">
      <c r="A325" s="17"/>
      <c r="B325" s="105" t="s">
        <v>998</v>
      </c>
      <c r="C325" s="97" t="s">
        <v>1161</v>
      </c>
      <c r="D325" s="98" t="s">
        <v>305</v>
      </c>
      <c r="E325" s="98" t="s">
        <v>774</v>
      </c>
      <c r="F325" s="522" t="s">
        <v>1013</v>
      </c>
      <c r="G325" s="522"/>
      <c r="H325" s="99" t="s">
        <v>44</v>
      </c>
      <c r="I325" s="100">
        <v>1</v>
      </c>
      <c r="J325" s="101">
        <f>COTACOES!K58</f>
        <v>523.95000000000005</v>
      </c>
      <c r="K325" s="94">
        <f t="shared" si="38"/>
        <v>523.95000000000005</v>
      </c>
      <c r="L325" s="18"/>
    </row>
    <row r="326" spans="1:12" ht="14.4" thickBot="1" x14ac:dyDescent="0.3">
      <c r="A326" s="17"/>
      <c r="B326" s="245"/>
      <c r="C326" s="246"/>
      <c r="D326" s="246"/>
      <c r="E326" s="246"/>
      <c r="F326" s="246"/>
      <c r="G326" s="247"/>
      <c r="H326" s="246"/>
      <c r="I326" s="520"/>
      <c r="J326" s="520"/>
      <c r="K326" s="248"/>
      <c r="L326" s="18"/>
    </row>
    <row r="327" spans="1:12" ht="14.4" thickBot="1" x14ac:dyDescent="0.3">
      <c r="A327" s="17"/>
      <c r="B327" s="242"/>
      <c r="C327" s="242"/>
      <c r="D327" s="242"/>
      <c r="E327" s="242"/>
      <c r="F327" s="242"/>
      <c r="G327" s="242"/>
      <c r="H327" s="242"/>
      <c r="I327" s="242"/>
      <c r="J327" s="242"/>
      <c r="K327" s="242"/>
      <c r="L327" s="18"/>
    </row>
    <row r="328" spans="1:12" x14ac:dyDescent="0.25">
      <c r="A328" s="17"/>
      <c r="B328" s="231" t="s">
        <v>775</v>
      </c>
      <c r="C328" s="232" t="s">
        <v>9</v>
      </c>
      <c r="D328" s="233" t="s">
        <v>10</v>
      </c>
      <c r="E328" s="233" t="s">
        <v>11</v>
      </c>
      <c r="F328" s="487" t="s">
        <v>984</v>
      </c>
      <c r="G328" s="487"/>
      <c r="H328" s="234" t="s">
        <v>12</v>
      </c>
      <c r="I328" s="232" t="s">
        <v>13</v>
      </c>
      <c r="J328" s="232" t="s">
        <v>14</v>
      </c>
      <c r="K328" s="235" t="s">
        <v>16</v>
      </c>
      <c r="L328" s="18"/>
    </row>
    <row r="329" spans="1:12" ht="26.4" x14ac:dyDescent="0.25">
      <c r="A329" s="17"/>
      <c r="B329" s="109" t="s">
        <v>985</v>
      </c>
      <c r="C329" s="78" t="s">
        <v>776</v>
      </c>
      <c r="D329" s="79" t="s">
        <v>22</v>
      </c>
      <c r="E329" s="79" t="s">
        <v>777</v>
      </c>
      <c r="F329" s="479" t="s">
        <v>986</v>
      </c>
      <c r="G329" s="479"/>
      <c r="H329" s="80" t="s">
        <v>1038</v>
      </c>
      <c r="I329" s="81">
        <v>1</v>
      </c>
      <c r="J329" s="82"/>
      <c r="K329" s="110">
        <f>SUM(K330:K333)</f>
        <v>2156.33</v>
      </c>
      <c r="L329" s="18"/>
    </row>
    <row r="330" spans="1:12" ht="26.4" x14ac:dyDescent="0.25">
      <c r="A330" s="17"/>
      <c r="B330" s="222" t="s">
        <v>987</v>
      </c>
      <c r="C330" s="83" t="s">
        <v>1127</v>
      </c>
      <c r="D330" s="84" t="s">
        <v>43</v>
      </c>
      <c r="E330" s="84" t="s">
        <v>1128</v>
      </c>
      <c r="F330" s="480" t="s">
        <v>986</v>
      </c>
      <c r="G330" s="480"/>
      <c r="H330" s="85" t="s">
        <v>992</v>
      </c>
      <c r="I330" s="86">
        <v>1</v>
      </c>
      <c r="J330" s="87">
        <f>J258</f>
        <v>19.07</v>
      </c>
      <c r="K330" s="223">
        <f t="shared" ref="K330:K333" si="39">ROUND(I330*J330,2)</f>
        <v>19.07</v>
      </c>
      <c r="L330" s="18"/>
    </row>
    <row r="331" spans="1:12" ht="26.4" x14ac:dyDescent="0.25">
      <c r="A331" s="17"/>
      <c r="B331" s="222" t="s">
        <v>987</v>
      </c>
      <c r="C331" s="83" t="s">
        <v>1117</v>
      </c>
      <c r="D331" s="84" t="s">
        <v>43</v>
      </c>
      <c r="E331" s="84" t="s">
        <v>1114</v>
      </c>
      <c r="F331" s="480" t="s">
        <v>986</v>
      </c>
      <c r="G331" s="480"/>
      <c r="H331" s="85" t="s">
        <v>992</v>
      </c>
      <c r="I331" s="86">
        <v>1</v>
      </c>
      <c r="J331" s="87">
        <f>J196</f>
        <v>24.74</v>
      </c>
      <c r="K331" s="223">
        <f t="shared" si="39"/>
        <v>24.74</v>
      </c>
      <c r="L331" s="18"/>
    </row>
    <row r="332" spans="1:12" x14ac:dyDescent="0.25">
      <c r="A332" s="17"/>
      <c r="B332" s="105" t="s">
        <v>998</v>
      </c>
      <c r="C332" s="97" t="s">
        <v>1131</v>
      </c>
      <c r="D332" s="98" t="s">
        <v>43</v>
      </c>
      <c r="E332" s="98" t="s">
        <v>1132</v>
      </c>
      <c r="F332" s="522" t="s">
        <v>1001</v>
      </c>
      <c r="G332" s="522"/>
      <c r="H332" s="99" t="s">
        <v>48</v>
      </c>
      <c r="I332" s="100">
        <v>0.1</v>
      </c>
      <c r="J332" s="101">
        <f>J260</f>
        <v>0.19</v>
      </c>
      <c r="K332" s="94">
        <f t="shared" si="39"/>
        <v>0.02</v>
      </c>
      <c r="L332" s="18"/>
    </row>
    <row r="333" spans="1:12" ht="26.4" x14ac:dyDescent="0.25">
      <c r="A333" s="17"/>
      <c r="B333" s="105" t="s">
        <v>998</v>
      </c>
      <c r="C333" s="97" t="s">
        <v>1162</v>
      </c>
      <c r="D333" s="98" t="s">
        <v>305</v>
      </c>
      <c r="E333" s="98" t="s">
        <v>777</v>
      </c>
      <c r="F333" s="522" t="s">
        <v>1013</v>
      </c>
      <c r="G333" s="522"/>
      <c r="H333" s="99" t="s">
        <v>44</v>
      </c>
      <c r="I333" s="100">
        <v>1</v>
      </c>
      <c r="J333" s="101">
        <f>COTACOES!K66</f>
        <v>2112.5</v>
      </c>
      <c r="K333" s="94">
        <f t="shared" si="39"/>
        <v>2112.5</v>
      </c>
      <c r="L333" s="18"/>
    </row>
    <row r="334" spans="1:12" ht="14.4" thickBot="1" x14ac:dyDescent="0.3">
      <c r="A334" s="17"/>
      <c r="B334" s="245"/>
      <c r="C334" s="246"/>
      <c r="D334" s="246"/>
      <c r="E334" s="246"/>
      <c r="F334" s="246"/>
      <c r="G334" s="247"/>
      <c r="H334" s="246"/>
      <c r="I334" s="520"/>
      <c r="J334" s="520"/>
      <c r="K334" s="248"/>
      <c r="L334" s="18"/>
    </row>
    <row r="335" spans="1:12" ht="14.4" thickBot="1" x14ac:dyDescent="0.3">
      <c r="A335" s="17"/>
      <c r="B335" s="242"/>
      <c r="C335" s="242"/>
      <c r="D335" s="242"/>
      <c r="E335" s="242"/>
      <c r="F335" s="242"/>
      <c r="G335" s="242"/>
      <c r="H335" s="242"/>
      <c r="I335" s="242"/>
      <c r="J335" s="242"/>
      <c r="K335" s="242"/>
      <c r="L335" s="18"/>
    </row>
    <row r="336" spans="1:12" x14ac:dyDescent="0.25">
      <c r="A336" s="17"/>
      <c r="B336" s="231" t="s">
        <v>819</v>
      </c>
      <c r="C336" s="232" t="s">
        <v>9</v>
      </c>
      <c r="D336" s="233" t="s">
        <v>10</v>
      </c>
      <c r="E336" s="233" t="s">
        <v>11</v>
      </c>
      <c r="F336" s="487" t="s">
        <v>984</v>
      </c>
      <c r="G336" s="487"/>
      <c r="H336" s="234" t="s">
        <v>12</v>
      </c>
      <c r="I336" s="232" t="s">
        <v>13</v>
      </c>
      <c r="J336" s="232" t="s">
        <v>14</v>
      </c>
      <c r="K336" s="235" t="s">
        <v>16</v>
      </c>
      <c r="L336" s="18"/>
    </row>
    <row r="337" spans="1:12" x14ac:dyDescent="0.25">
      <c r="A337" s="17"/>
      <c r="B337" s="109" t="s">
        <v>985</v>
      </c>
      <c r="C337" s="78" t="s">
        <v>820</v>
      </c>
      <c r="D337" s="79" t="s">
        <v>22</v>
      </c>
      <c r="E337" s="79" t="s">
        <v>821</v>
      </c>
      <c r="F337" s="479" t="s">
        <v>986</v>
      </c>
      <c r="G337" s="479"/>
      <c r="H337" s="80" t="s">
        <v>44</v>
      </c>
      <c r="I337" s="81">
        <v>1</v>
      </c>
      <c r="J337" s="82"/>
      <c r="K337" s="110">
        <f>SUM(K338:K341)</f>
        <v>124.6</v>
      </c>
      <c r="L337" s="18"/>
    </row>
    <row r="338" spans="1:12" ht="26.4" x14ac:dyDescent="0.25">
      <c r="A338" s="17"/>
      <c r="B338" s="222" t="s">
        <v>987</v>
      </c>
      <c r="C338" s="83" t="s">
        <v>1127</v>
      </c>
      <c r="D338" s="84" t="s">
        <v>43</v>
      </c>
      <c r="E338" s="84" t="s">
        <v>1128</v>
      </c>
      <c r="F338" s="480" t="s">
        <v>986</v>
      </c>
      <c r="G338" s="480"/>
      <c r="H338" s="85" t="s">
        <v>992</v>
      </c>
      <c r="I338" s="86">
        <v>0.24444440000000001</v>
      </c>
      <c r="J338" s="87">
        <f>J258</f>
        <v>19.07</v>
      </c>
      <c r="K338" s="223">
        <f t="shared" ref="K338:K341" si="40">ROUND(I338*J338,2)</f>
        <v>4.66</v>
      </c>
      <c r="L338" s="18"/>
    </row>
    <row r="339" spans="1:12" ht="26.4" x14ac:dyDescent="0.25">
      <c r="A339" s="17"/>
      <c r="B339" s="222" t="s">
        <v>987</v>
      </c>
      <c r="C339" s="83" t="s">
        <v>1129</v>
      </c>
      <c r="D339" s="84" t="s">
        <v>43</v>
      </c>
      <c r="E339" s="84" t="s">
        <v>1130</v>
      </c>
      <c r="F339" s="480" t="s">
        <v>986</v>
      </c>
      <c r="G339" s="480"/>
      <c r="H339" s="85" t="s">
        <v>992</v>
      </c>
      <c r="I339" s="86">
        <v>0.24444440000000001</v>
      </c>
      <c r="J339" s="87">
        <f>J259</f>
        <v>23.69</v>
      </c>
      <c r="K339" s="223">
        <f t="shared" si="40"/>
        <v>5.79</v>
      </c>
      <c r="L339" s="18"/>
    </row>
    <row r="340" spans="1:12" x14ac:dyDescent="0.25">
      <c r="A340" s="17"/>
      <c r="B340" s="105" t="s">
        <v>998</v>
      </c>
      <c r="C340" s="97" t="s">
        <v>1131</v>
      </c>
      <c r="D340" s="98" t="s">
        <v>43</v>
      </c>
      <c r="E340" s="98" t="s">
        <v>1132</v>
      </c>
      <c r="F340" s="522" t="s">
        <v>1001</v>
      </c>
      <c r="G340" s="522"/>
      <c r="H340" s="99" t="s">
        <v>48</v>
      </c>
      <c r="I340" s="100">
        <v>0.27928760000000002</v>
      </c>
      <c r="J340" s="101">
        <f>J260</f>
        <v>0.19</v>
      </c>
      <c r="K340" s="94">
        <f t="shared" si="40"/>
        <v>0.05</v>
      </c>
      <c r="L340" s="18"/>
    </row>
    <row r="341" spans="1:12" x14ac:dyDescent="0.25">
      <c r="A341" s="17"/>
      <c r="B341" s="105" t="s">
        <v>998</v>
      </c>
      <c r="C341" s="97" t="s">
        <v>1163</v>
      </c>
      <c r="D341" s="98" t="s">
        <v>305</v>
      </c>
      <c r="E341" s="98" t="s">
        <v>1164</v>
      </c>
      <c r="F341" s="522" t="s">
        <v>1001</v>
      </c>
      <c r="G341" s="522"/>
      <c r="H341" s="99" t="s">
        <v>44</v>
      </c>
      <c r="I341" s="100">
        <v>1</v>
      </c>
      <c r="J341" s="101">
        <f>COTACOES!K74</f>
        <v>114.1</v>
      </c>
      <c r="K341" s="94">
        <f t="shared" si="40"/>
        <v>114.1</v>
      </c>
      <c r="L341" s="18"/>
    </row>
    <row r="342" spans="1:12" x14ac:dyDescent="0.25">
      <c r="A342" s="17"/>
      <c r="B342" s="243"/>
      <c r="C342" s="126"/>
      <c r="D342" s="126"/>
      <c r="E342" s="126"/>
      <c r="F342" s="126"/>
      <c r="G342" s="127"/>
      <c r="H342" s="126"/>
      <c r="I342" s="127"/>
      <c r="J342" s="126"/>
      <c r="K342" s="244"/>
      <c r="L342" s="18"/>
    </row>
    <row r="343" spans="1:12" ht="14.4" thickBot="1" x14ac:dyDescent="0.3">
      <c r="A343" s="17"/>
      <c r="B343" s="245"/>
      <c r="C343" s="246"/>
      <c r="D343" s="246"/>
      <c r="E343" s="246"/>
      <c r="F343" s="246"/>
      <c r="G343" s="247"/>
      <c r="H343" s="246"/>
      <c r="I343" s="520"/>
      <c r="J343" s="520"/>
      <c r="K343" s="248"/>
      <c r="L343" s="18"/>
    </row>
    <row r="344" spans="1:12" ht="14.4" thickBot="1" x14ac:dyDescent="0.3">
      <c r="A344" s="17"/>
      <c r="B344" s="242"/>
      <c r="C344" s="242"/>
      <c r="D344" s="242"/>
      <c r="E344" s="242"/>
      <c r="F344" s="242"/>
      <c r="G344" s="242"/>
      <c r="H344" s="242"/>
      <c r="I344" s="242"/>
      <c r="J344" s="242"/>
      <c r="K344" s="242"/>
      <c r="L344" s="18"/>
    </row>
    <row r="345" spans="1:12" x14ac:dyDescent="0.25">
      <c r="A345" s="17"/>
      <c r="B345" s="231" t="s">
        <v>822</v>
      </c>
      <c r="C345" s="232" t="s">
        <v>9</v>
      </c>
      <c r="D345" s="233" t="s">
        <v>10</v>
      </c>
      <c r="E345" s="233" t="s">
        <v>11</v>
      </c>
      <c r="F345" s="487" t="s">
        <v>984</v>
      </c>
      <c r="G345" s="487"/>
      <c r="H345" s="234" t="s">
        <v>12</v>
      </c>
      <c r="I345" s="232" t="s">
        <v>13</v>
      </c>
      <c r="J345" s="232" t="s">
        <v>14</v>
      </c>
      <c r="K345" s="235" t="s">
        <v>16</v>
      </c>
      <c r="L345" s="18"/>
    </row>
    <row r="346" spans="1:12" x14ac:dyDescent="0.25">
      <c r="A346" s="17"/>
      <c r="B346" s="109" t="s">
        <v>985</v>
      </c>
      <c r="C346" s="78" t="s">
        <v>823</v>
      </c>
      <c r="D346" s="79" t="s">
        <v>22</v>
      </c>
      <c r="E346" s="79" t="s">
        <v>1336</v>
      </c>
      <c r="F346" s="479" t="s">
        <v>986</v>
      </c>
      <c r="G346" s="479"/>
      <c r="H346" s="80" t="s">
        <v>1038</v>
      </c>
      <c r="I346" s="81">
        <v>1</v>
      </c>
      <c r="J346" s="82"/>
      <c r="K346" s="110">
        <f>SUM(K347:K349)</f>
        <v>262.19</v>
      </c>
      <c r="L346" s="18"/>
    </row>
    <row r="347" spans="1:12" ht="26.4" x14ac:dyDescent="0.25">
      <c r="A347" s="17"/>
      <c r="B347" s="222" t="s">
        <v>987</v>
      </c>
      <c r="C347" s="83" t="s">
        <v>1127</v>
      </c>
      <c r="D347" s="84" t="s">
        <v>43</v>
      </c>
      <c r="E347" s="84" t="s">
        <v>1128</v>
      </c>
      <c r="F347" s="480" t="s">
        <v>986</v>
      </c>
      <c r="G347" s="480"/>
      <c r="H347" s="85" t="s">
        <v>992</v>
      </c>
      <c r="I347" s="86">
        <v>0.1833333</v>
      </c>
      <c r="J347" s="87">
        <f>J258</f>
        <v>19.07</v>
      </c>
      <c r="K347" s="223">
        <f t="shared" ref="K347:K349" si="41">ROUND(I347*J347,2)</f>
        <v>3.5</v>
      </c>
      <c r="L347" s="18"/>
    </row>
    <row r="348" spans="1:12" ht="26.4" x14ac:dyDescent="0.25">
      <c r="A348" s="17"/>
      <c r="B348" s="222" t="s">
        <v>987</v>
      </c>
      <c r="C348" s="83" t="s">
        <v>1129</v>
      </c>
      <c r="D348" s="84" t="s">
        <v>43</v>
      </c>
      <c r="E348" s="84" t="s">
        <v>1130</v>
      </c>
      <c r="F348" s="480" t="s">
        <v>986</v>
      </c>
      <c r="G348" s="480"/>
      <c r="H348" s="85" t="s">
        <v>992</v>
      </c>
      <c r="I348" s="86">
        <v>0.36666670000000001</v>
      </c>
      <c r="J348" s="87">
        <f>J259</f>
        <v>23.69</v>
      </c>
      <c r="K348" s="223">
        <f t="shared" si="41"/>
        <v>8.69</v>
      </c>
      <c r="L348" s="18"/>
    </row>
    <row r="349" spans="1:12" x14ac:dyDescent="0.25">
      <c r="A349" s="17"/>
      <c r="B349" s="105" t="s">
        <v>998</v>
      </c>
      <c r="C349" s="97" t="s">
        <v>1165</v>
      </c>
      <c r="D349" s="98" t="s">
        <v>305</v>
      </c>
      <c r="E349" s="98" t="s">
        <v>1336</v>
      </c>
      <c r="F349" s="522" t="s">
        <v>1013</v>
      </c>
      <c r="G349" s="522"/>
      <c r="H349" s="99" t="s">
        <v>44</v>
      </c>
      <c r="I349" s="100">
        <v>1</v>
      </c>
      <c r="J349" s="101">
        <f>COTACOES!K83</f>
        <v>250</v>
      </c>
      <c r="K349" s="94">
        <f t="shared" si="41"/>
        <v>250</v>
      </c>
      <c r="L349" s="18"/>
    </row>
    <row r="350" spans="1:12" x14ac:dyDescent="0.25">
      <c r="A350" s="17"/>
      <c r="B350" s="257"/>
      <c r="C350" s="128"/>
      <c r="D350" s="129"/>
      <c r="E350" s="129"/>
      <c r="F350" s="129"/>
      <c r="G350" s="129"/>
      <c r="H350" s="130"/>
      <c r="I350" s="131"/>
      <c r="J350" s="132"/>
      <c r="K350" s="258"/>
      <c r="L350" s="18"/>
    </row>
    <row r="351" spans="1:12" ht="14.4" thickBot="1" x14ac:dyDescent="0.3">
      <c r="A351" s="17"/>
      <c r="B351" s="245"/>
      <c r="C351" s="246"/>
      <c r="D351" s="246"/>
      <c r="E351" s="246"/>
      <c r="F351" s="246"/>
      <c r="G351" s="247"/>
      <c r="H351" s="246"/>
      <c r="I351" s="520"/>
      <c r="J351" s="520"/>
      <c r="K351" s="248"/>
      <c r="L351" s="18"/>
    </row>
    <row r="352" spans="1:12" ht="14.4" thickBot="1" x14ac:dyDescent="0.3">
      <c r="A352" s="17"/>
      <c r="B352" s="242"/>
      <c r="C352" s="242"/>
      <c r="D352" s="242"/>
      <c r="E352" s="242"/>
      <c r="F352" s="242"/>
      <c r="G352" s="242"/>
      <c r="H352" s="242"/>
      <c r="I352" s="242"/>
      <c r="J352" s="242"/>
      <c r="K352" s="242"/>
      <c r="L352" s="18"/>
    </row>
    <row r="353" spans="1:12" x14ac:dyDescent="0.25">
      <c r="A353" s="17"/>
      <c r="B353" s="231" t="s">
        <v>1363</v>
      </c>
      <c r="C353" s="232" t="s">
        <v>9</v>
      </c>
      <c r="D353" s="233" t="s">
        <v>10</v>
      </c>
      <c r="E353" s="233" t="s">
        <v>11</v>
      </c>
      <c r="F353" s="487" t="s">
        <v>984</v>
      </c>
      <c r="G353" s="487"/>
      <c r="H353" s="234" t="s">
        <v>12</v>
      </c>
      <c r="I353" s="232" t="s">
        <v>13</v>
      </c>
      <c r="J353" s="232" t="s">
        <v>14</v>
      </c>
      <c r="K353" s="235" t="s">
        <v>16</v>
      </c>
      <c r="L353" s="18"/>
    </row>
    <row r="354" spans="1:12" x14ac:dyDescent="0.25">
      <c r="A354" s="17"/>
      <c r="B354" s="109" t="s">
        <v>985</v>
      </c>
      <c r="C354" s="78" t="s">
        <v>841</v>
      </c>
      <c r="D354" s="79" t="s">
        <v>305</v>
      </c>
      <c r="E354" s="79" t="s">
        <v>842</v>
      </c>
      <c r="F354" s="479" t="s">
        <v>986</v>
      </c>
      <c r="G354" s="479"/>
      <c r="H354" s="80" t="s">
        <v>48</v>
      </c>
      <c r="I354" s="81">
        <v>1</v>
      </c>
      <c r="J354" s="82"/>
      <c r="K354" s="110">
        <f>K355</f>
        <v>6.06</v>
      </c>
      <c r="L354" s="18"/>
    </row>
    <row r="355" spans="1:12" ht="14.4" thickBot="1" x14ac:dyDescent="0.3">
      <c r="A355" s="17"/>
      <c r="B355" s="259" t="s">
        <v>998</v>
      </c>
      <c r="C355" s="260" t="s">
        <v>1361</v>
      </c>
      <c r="D355" s="261" t="s">
        <v>150</v>
      </c>
      <c r="E355" s="261" t="s">
        <v>1362</v>
      </c>
      <c r="F355" s="527" t="s">
        <v>1013</v>
      </c>
      <c r="G355" s="527"/>
      <c r="H355" s="262" t="s">
        <v>48</v>
      </c>
      <c r="I355" s="263">
        <v>1</v>
      </c>
      <c r="J355" s="264">
        <v>6.06</v>
      </c>
      <c r="K355" s="265">
        <f t="shared" ref="K355" si="42">ROUND(I355*J355,2)</f>
        <v>6.06</v>
      </c>
      <c r="L355" s="18"/>
    </row>
    <row r="356" spans="1:12" ht="14.4" thickBot="1" x14ac:dyDescent="0.3">
      <c r="A356" s="17"/>
      <c r="B356" s="129"/>
      <c r="C356" s="128"/>
      <c r="D356" s="129"/>
      <c r="E356" s="129"/>
      <c r="F356" s="129"/>
      <c r="G356" s="129"/>
      <c r="H356" s="130"/>
      <c r="I356" s="131"/>
      <c r="J356" s="132"/>
      <c r="K356" s="132"/>
      <c r="L356" s="18"/>
    </row>
    <row r="357" spans="1:12" x14ac:dyDescent="0.25">
      <c r="A357" s="17"/>
      <c r="B357" s="231" t="s">
        <v>845</v>
      </c>
      <c r="C357" s="232" t="s">
        <v>9</v>
      </c>
      <c r="D357" s="233" t="s">
        <v>10</v>
      </c>
      <c r="E357" s="233" t="s">
        <v>11</v>
      </c>
      <c r="F357" s="487" t="s">
        <v>984</v>
      </c>
      <c r="G357" s="487"/>
      <c r="H357" s="234" t="s">
        <v>12</v>
      </c>
      <c r="I357" s="232" t="s">
        <v>13</v>
      </c>
      <c r="J357" s="232" t="s">
        <v>14</v>
      </c>
      <c r="K357" s="235" t="s">
        <v>16</v>
      </c>
      <c r="L357" s="18"/>
    </row>
    <row r="358" spans="1:12" x14ac:dyDescent="0.25">
      <c r="A358" s="17"/>
      <c r="B358" s="109" t="s">
        <v>985</v>
      </c>
      <c r="C358" s="78" t="s">
        <v>931</v>
      </c>
      <c r="D358" s="79" t="s">
        <v>305</v>
      </c>
      <c r="E358" s="79" t="s">
        <v>846</v>
      </c>
      <c r="F358" s="479" t="s">
        <v>986</v>
      </c>
      <c r="G358" s="479"/>
      <c r="H358" s="80" t="s">
        <v>52</v>
      </c>
      <c r="I358" s="81">
        <v>1</v>
      </c>
      <c r="J358" s="82"/>
      <c r="K358" s="110">
        <f>SUM(K359)</f>
        <v>2490.42</v>
      </c>
      <c r="L358" s="18"/>
    </row>
    <row r="359" spans="1:12" x14ac:dyDescent="0.25">
      <c r="A359" s="17"/>
      <c r="B359" s="105" t="s">
        <v>998</v>
      </c>
      <c r="C359" s="97" t="s">
        <v>1188</v>
      </c>
      <c r="D359" s="98" t="s">
        <v>43</v>
      </c>
      <c r="E359" s="98" t="s">
        <v>1189</v>
      </c>
      <c r="F359" s="522" t="s">
        <v>1001</v>
      </c>
      <c r="G359" s="522"/>
      <c r="H359" s="99" t="s">
        <v>44</v>
      </c>
      <c r="I359" s="100">
        <v>33.33</v>
      </c>
      <c r="J359" s="101">
        <v>74.72</v>
      </c>
      <c r="K359" s="94">
        <f t="shared" ref="K359" si="43">ROUND(I359*J359,2)</f>
        <v>2490.42</v>
      </c>
      <c r="L359" s="18"/>
    </row>
    <row r="360" spans="1:12" x14ac:dyDescent="0.25">
      <c r="A360" s="17"/>
      <c r="B360" s="243"/>
      <c r="C360" s="126"/>
      <c r="D360" s="126"/>
      <c r="E360" s="126"/>
      <c r="F360" s="126"/>
      <c r="G360" s="127"/>
      <c r="H360" s="126"/>
      <c r="I360" s="127"/>
      <c r="J360" s="126"/>
      <c r="K360" s="244"/>
      <c r="L360" s="18"/>
    </row>
    <row r="361" spans="1:12" ht="14.4" thickBot="1" x14ac:dyDescent="0.3">
      <c r="A361" s="17"/>
      <c r="B361" s="245"/>
      <c r="C361" s="246"/>
      <c r="D361" s="246"/>
      <c r="E361" s="246"/>
      <c r="F361" s="246"/>
      <c r="G361" s="247"/>
      <c r="H361" s="246"/>
      <c r="I361" s="520"/>
      <c r="J361" s="520"/>
      <c r="K361" s="248"/>
      <c r="L361" s="18"/>
    </row>
    <row r="362" spans="1:12" ht="14.4" thickBot="1" x14ac:dyDescent="0.3">
      <c r="A362" s="17"/>
      <c r="B362" s="242"/>
      <c r="C362" s="242"/>
      <c r="D362" s="242"/>
      <c r="E362" s="242"/>
      <c r="F362" s="242"/>
      <c r="G362" s="242"/>
      <c r="H362" s="242"/>
      <c r="I362" s="242"/>
      <c r="J362" s="242"/>
      <c r="K362" s="242"/>
      <c r="L362" s="18"/>
    </row>
    <row r="363" spans="1:12" x14ac:dyDescent="0.25">
      <c r="A363" s="17"/>
      <c r="B363" s="231" t="s">
        <v>847</v>
      </c>
      <c r="C363" s="232" t="s">
        <v>9</v>
      </c>
      <c r="D363" s="233" t="s">
        <v>10</v>
      </c>
      <c r="E363" s="233" t="s">
        <v>11</v>
      </c>
      <c r="F363" s="487" t="s">
        <v>984</v>
      </c>
      <c r="G363" s="487"/>
      <c r="H363" s="234" t="s">
        <v>12</v>
      </c>
      <c r="I363" s="232" t="s">
        <v>13</v>
      </c>
      <c r="J363" s="232" t="s">
        <v>14</v>
      </c>
      <c r="K363" s="235" t="s">
        <v>16</v>
      </c>
      <c r="L363" s="18"/>
    </row>
    <row r="364" spans="1:12" ht="26.4" x14ac:dyDescent="0.25">
      <c r="A364" s="17"/>
      <c r="B364" s="109" t="s">
        <v>985</v>
      </c>
      <c r="C364" s="78" t="s">
        <v>932</v>
      </c>
      <c r="D364" s="79" t="s">
        <v>305</v>
      </c>
      <c r="E364" s="79" t="s">
        <v>848</v>
      </c>
      <c r="F364" s="479" t="s">
        <v>1057</v>
      </c>
      <c r="G364" s="479"/>
      <c r="H364" s="80" t="s">
        <v>44</v>
      </c>
      <c r="I364" s="81">
        <v>1</v>
      </c>
      <c r="J364" s="82"/>
      <c r="K364" s="110">
        <f>SUM(K365)</f>
        <v>2346.4499999999998</v>
      </c>
      <c r="L364" s="18"/>
    </row>
    <row r="365" spans="1:12" x14ac:dyDescent="0.25">
      <c r="A365" s="17"/>
      <c r="B365" s="105" t="s">
        <v>998</v>
      </c>
      <c r="C365" s="97" t="s">
        <v>1166</v>
      </c>
      <c r="D365" s="98" t="s">
        <v>305</v>
      </c>
      <c r="E365" s="98" t="s">
        <v>1167</v>
      </c>
      <c r="F365" s="522" t="s">
        <v>1001</v>
      </c>
      <c r="G365" s="522"/>
      <c r="H365" s="99" t="s">
        <v>44</v>
      </c>
      <c r="I365" s="100">
        <v>1</v>
      </c>
      <c r="J365" s="101">
        <f>COTACOES!K99</f>
        <v>2346.4499999999998</v>
      </c>
      <c r="K365" s="94">
        <f t="shared" ref="K365" si="44">ROUND(I365*J365,2)</f>
        <v>2346.4499999999998</v>
      </c>
      <c r="L365" s="18"/>
    </row>
    <row r="366" spans="1:12" x14ac:dyDescent="0.25">
      <c r="A366" s="17"/>
      <c r="B366" s="243"/>
      <c r="C366" s="126"/>
      <c r="D366" s="126"/>
      <c r="E366" s="126"/>
      <c r="F366" s="126"/>
      <c r="G366" s="127"/>
      <c r="H366" s="126"/>
      <c r="I366" s="127"/>
      <c r="J366" s="126"/>
      <c r="K366" s="244"/>
      <c r="L366" s="18"/>
    </row>
    <row r="367" spans="1:12" ht="14.4" thickBot="1" x14ac:dyDescent="0.3">
      <c r="A367" s="17"/>
      <c r="B367" s="245"/>
      <c r="C367" s="246"/>
      <c r="D367" s="246"/>
      <c r="E367" s="246"/>
      <c r="F367" s="246"/>
      <c r="G367" s="247"/>
      <c r="H367" s="246"/>
      <c r="I367" s="520"/>
      <c r="J367" s="520"/>
      <c r="K367" s="248"/>
      <c r="L367" s="18"/>
    </row>
    <row r="368" spans="1:12" ht="14.4" thickBot="1" x14ac:dyDescent="0.3">
      <c r="A368" s="17"/>
      <c r="B368" s="242"/>
      <c r="C368" s="242"/>
      <c r="D368" s="242"/>
      <c r="E368" s="242"/>
      <c r="F368" s="242"/>
      <c r="G368" s="242"/>
      <c r="H368" s="242"/>
      <c r="I368" s="242"/>
      <c r="J368" s="242"/>
      <c r="K368" s="242"/>
      <c r="L368" s="18"/>
    </row>
    <row r="369" spans="1:12" x14ac:dyDescent="0.25">
      <c r="A369" s="17"/>
      <c r="B369" s="231" t="s">
        <v>879</v>
      </c>
      <c r="C369" s="232" t="s">
        <v>9</v>
      </c>
      <c r="D369" s="233" t="s">
        <v>10</v>
      </c>
      <c r="E369" s="233" t="s">
        <v>11</v>
      </c>
      <c r="F369" s="487" t="s">
        <v>984</v>
      </c>
      <c r="G369" s="487"/>
      <c r="H369" s="234" t="s">
        <v>12</v>
      </c>
      <c r="I369" s="232" t="s">
        <v>13</v>
      </c>
      <c r="J369" s="232" t="s">
        <v>14</v>
      </c>
      <c r="K369" s="235" t="s">
        <v>16</v>
      </c>
      <c r="L369" s="18"/>
    </row>
    <row r="370" spans="1:12" x14ac:dyDescent="0.25">
      <c r="A370" s="17"/>
      <c r="B370" s="109" t="s">
        <v>985</v>
      </c>
      <c r="C370" s="78" t="s">
        <v>933</v>
      </c>
      <c r="D370" s="79" t="s">
        <v>305</v>
      </c>
      <c r="E370" s="79" t="s">
        <v>880</v>
      </c>
      <c r="F370" s="479" t="s">
        <v>1168</v>
      </c>
      <c r="G370" s="479"/>
      <c r="H370" s="80" t="s">
        <v>44</v>
      </c>
      <c r="I370" s="81">
        <v>1</v>
      </c>
      <c r="J370" s="82"/>
      <c r="K370" s="110">
        <f>SUM(K371)</f>
        <v>4580</v>
      </c>
      <c r="L370" s="18"/>
    </row>
    <row r="371" spans="1:12" x14ac:dyDescent="0.25">
      <c r="A371" s="17"/>
      <c r="B371" s="105" t="s">
        <v>998</v>
      </c>
      <c r="C371" s="97"/>
      <c r="D371" s="98" t="s">
        <v>305</v>
      </c>
      <c r="E371" s="98" t="s">
        <v>880</v>
      </c>
      <c r="F371" s="522" t="s">
        <v>1001</v>
      </c>
      <c r="G371" s="522"/>
      <c r="H371" s="99" t="s">
        <v>44</v>
      </c>
      <c r="I371" s="100">
        <v>1</v>
      </c>
      <c r="J371" s="101">
        <f>COTACOES!K112</f>
        <v>4580</v>
      </c>
      <c r="K371" s="94">
        <f>ROUND(I371*J371,2)</f>
        <v>4580</v>
      </c>
      <c r="L371" s="18"/>
    </row>
    <row r="372" spans="1:12" ht="14.4" thickBot="1" x14ac:dyDescent="0.3">
      <c r="A372" s="17"/>
      <c r="B372" s="245"/>
      <c r="C372" s="246"/>
      <c r="D372" s="246"/>
      <c r="E372" s="246"/>
      <c r="F372" s="246"/>
      <c r="G372" s="247"/>
      <c r="H372" s="246"/>
      <c r="I372" s="520"/>
      <c r="J372" s="520"/>
      <c r="K372" s="248"/>
      <c r="L372" s="18"/>
    </row>
    <row r="373" spans="1:12" x14ac:dyDescent="0.25">
      <c r="A373" s="17"/>
      <c r="B373" s="242"/>
      <c r="C373" s="242"/>
      <c r="D373" s="242"/>
      <c r="E373" s="242"/>
      <c r="F373" s="242"/>
      <c r="G373" s="242"/>
      <c r="H373" s="242"/>
      <c r="I373" s="242"/>
      <c r="J373" s="242"/>
      <c r="K373" s="242"/>
      <c r="L373" s="18"/>
    </row>
    <row r="374" spans="1:12" ht="16.2" thickBot="1" x14ac:dyDescent="0.35">
      <c r="A374" s="17"/>
      <c r="B374" s="525" t="s">
        <v>1169</v>
      </c>
      <c r="C374" s="526"/>
      <c r="D374" s="526"/>
      <c r="E374" s="526"/>
      <c r="F374" s="526"/>
      <c r="G374" s="526"/>
      <c r="H374" s="526"/>
      <c r="I374" s="526"/>
      <c r="J374" s="526"/>
      <c r="K374" s="526"/>
      <c r="L374" s="18"/>
    </row>
    <row r="375" spans="1:12" x14ac:dyDescent="0.25">
      <c r="A375" s="17"/>
      <c r="B375" s="231"/>
      <c r="C375" s="232" t="s">
        <v>9</v>
      </c>
      <c r="D375" s="233" t="s">
        <v>10</v>
      </c>
      <c r="E375" s="233" t="s">
        <v>11</v>
      </c>
      <c r="F375" s="487" t="s">
        <v>984</v>
      </c>
      <c r="G375" s="487"/>
      <c r="H375" s="234" t="s">
        <v>12</v>
      </c>
      <c r="I375" s="232" t="s">
        <v>13</v>
      </c>
      <c r="J375" s="232" t="s">
        <v>14</v>
      </c>
      <c r="K375" s="235" t="s">
        <v>16</v>
      </c>
      <c r="L375" s="18"/>
    </row>
    <row r="376" spans="1:12" ht="26.4" x14ac:dyDescent="0.25">
      <c r="A376" s="17"/>
      <c r="B376" s="109" t="s">
        <v>985</v>
      </c>
      <c r="C376" s="78" t="s">
        <v>1125</v>
      </c>
      <c r="D376" s="79" t="s">
        <v>22</v>
      </c>
      <c r="E376" s="79" t="s">
        <v>1126</v>
      </c>
      <c r="F376" s="479" t="s">
        <v>986</v>
      </c>
      <c r="G376" s="479"/>
      <c r="H376" s="80" t="s">
        <v>48</v>
      </c>
      <c r="I376" s="81">
        <v>1</v>
      </c>
      <c r="J376" s="82"/>
      <c r="K376" s="110">
        <f>SUM(K377:K383)</f>
        <v>35.620000000000005</v>
      </c>
      <c r="L376" s="18"/>
    </row>
    <row r="377" spans="1:12" ht="26.4" x14ac:dyDescent="0.25">
      <c r="A377" s="17"/>
      <c r="B377" s="222" t="s">
        <v>987</v>
      </c>
      <c r="C377" s="83" t="s">
        <v>1127</v>
      </c>
      <c r="D377" s="84" t="s">
        <v>43</v>
      </c>
      <c r="E377" s="84" t="s">
        <v>1128</v>
      </c>
      <c r="F377" s="480" t="s">
        <v>986</v>
      </c>
      <c r="G377" s="480"/>
      <c r="H377" s="85" t="s">
        <v>992</v>
      </c>
      <c r="I377" s="86">
        <v>0.3333333</v>
      </c>
      <c r="J377" s="87">
        <f>J258</f>
        <v>19.07</v>
      </c>
      <c r="K377" s="223">
        <f t="shared" ref="K377:K383" si="45">ROUND(I377*J377,2)</f>
        <v>6.36</v>
      </c>
      <c r="L377" s="18"/>
    </row>
    <row r="378" spans="1:12" ht="26.4" x14ac:dyDescent="0.25">
      <c r="A378" s="17"/>
      <c r="B378" s="222" t="s">
        <v>987</v>
      </c>
      <c r="C378" s="83" t="s">
        <v>1129</v>
      </c>
      <c r="D378" s="84" t="s">
        <v>43</v>
      </c>
      <c r="E378" s="84" t="s">
        <v>1130</v>
      </c>
      <c r="F378" s="480" t="s">
        <v>986</v>
      </c>
      <c r="G378" s="480"/>
      <c r="H378" s="85" t="s">
        <v>992</v>
      </c>
      <c r="I378" s="86">
        <v>0.3333333</v>
      </c>
      <c r="J378" s="87">
        <f>J259</f>
        <v>23.69</v>
      </c>
      <c r="K378" s="223">
        <f t="shared" si="45"/>
        <v>7.9</v>
      </c>
      <c r="L378" s="18"/>
    </row>
    <row r="379" spans="1:12" x14ac:dyDescent="0.25">
      <c r="A379" s="17"/>
      <c r="B379" s="105" t="s">
        <v>998</v>
      </c>
      <c r="C379" s="97" t="s">
        <v>1151</v>
      </c>
      <c r="D379" s="98" t="s">
        <v>43</v>
      </c>
      <c r="E379" s="98" t="s">
        <v>1152</v>
      </c>
      <c r="F379" s="522" t="s">
        <v>1001</v>
      </c>
      <c r="G379" s="522"/>
      <c r="H379" s="99" t="s">
        <v>99</v>
      </c>
      <c r="I379" s="100">
        <v>5.0000000000000001E-4</v>
      </c>
      <c r="J379" s="101">
        <f>J290</f>
        <v>89.93</v>
      </c>
      <c r="K379" s="94">
        <f t="shared" si="45"/>
        <v>0.04</v>
      </c>
      <c r="L379" s="18"/>
    </row>
    <row r="380" spans="1:12" x14ac:dyDescent="0.25">
      <c r="A380" s="17"/>
      <c r="B380" s="105" t="s">
        <v>998</v>
      </c>
      <c r="C380" s="97" t="s">
        <v>1170</v>
      </c>
      <c r="D380" s="98" t="s">
        <v>43</v>
      </c>
      <c r="E380" s="98" t="s">
        <v>1171</v>
      </c>
      <c r="F380" s="522" t="s">
        <v>1001</v>
      </c>
      <c r="G380" s="522"/>
      <c r="H380" s="99" t="s">
        <v>99</v>
      </c>
      <c r="I380" s="100">
        <v>3.3333E-3</v>
      </c>
      <c r="J380" s="101">
        <v>21.06</v>
      </c>
      <c r="K380" s="94">
        <f t="shared" si="45"/>
        <v>7.0000000000000007E-2</v>
      </c>
      <c r="L380" s="18"/>
    </row>
    <row r="381" spans="1:12" x14ac:dyDescent="0.25">
      <c r="A381" s="17"/>
      <c r="B381" s="105" t="s">
        <v>998</v>
      </c>
      <c r="C381" s="97" t="s">
        <v>1172</v>
      </c>
      <c r="D381" s="98" t="s">
        <v>43</v>
      </c>
      <c r="E381" s="98" t="s">
        <v>1173</v>
      </c>
      <c r="F381" s="522" t="s">
        <v>1001</v>
      </c>
      <c r="G381" s="522"/>
      <c r="H381" s="99" t="s">
        <v>44</v>
      </c>
      <c r="I381" s="100">
        <v>3.3333300000000003E-2</v>
      </c>
      <c r="J381" s="101">
        <v>2.09</v>
      </c>
      <c r="K381" s="94">
        <f t="shared" si="45"/>
        <v>7.0000000000000007E-2</v>
      </c>
      <c r="L381" s="18"/>
    </row>
    <row r="382" spans="1:12" x14ac:dyDescent="0.25">
      <c r="A382" s="17"/>
      <c r="B382" s="105" t="s">
        <v>998</v>
      </c>
      <c r="C382" s="97" t="s">
        <v>1153</v>
      </c>
      <c r="D382" s="98" t="s">
        <v>43</v>
      </c>
      <c r="E382" s="98" t="s">
        <v>1154</v>
      </c>
      <c r="F382" s="522" t="s">
        <v>1001</v>
      </c>
      <c r="G382" s="522"/>
      <c r="H382" s="99" t="s">
        <v>44</v>
      </c>
      <c r="I382" s="100">
        <v>2.9999999999999997E-4</v>
      </c>
      <c r="J382" s="101">
        <f>J291</f>
        <v>69.48</v>
      </c>
      <c r="K382" s="94">
        <f t="shared" si="45"/>
        <v>0.02</v>
      </c>
      <c r="L382" s="18"/>
    </row>
    <row r="383" spans="1:12" ht="14.4" thickBot="1" x14ac:dyDescent="0.3">
      <c r="A383" s="17"/>
      <c r="B383" s="224" t="s">
        <v>998</v>
      </c>
      <c r="C383" s="274" t="s">
        <v>1190</v>
      </c>
      <c r="D383" s="226" t="s">
        <v>198</v>
      </c>
      <c r="E383" s="226" t="s">
        <v>1191</v>
      </c>
      <c r="F383" s="523" t="s">
        <v>1001</v>
      </c>
      <c r="G383" s="523"/>
      <c r="H383" s="227" t="s">
        <v>48</v>
      </c>
      <c r="I383" s="228">
        <v>1.1499999999999999</v>
      </c>
      <c r="J383" s="229">
        <v>18.399999999999999</v>
      </c>
      <c r="K383" s="230">
        <f t="shared" si="45"/>
        <v>21.16</v>
      </c>
      <c r="L383" s="18"/>
    </row>
    <row r="384" spans="1:12" ht="14.4" thickBot="1" x14ac:dyDescent="0.3">
      <c r="A384" s="17"/>
      <c r="B384" s="242"/>
      <c r="C384" s="242"/>
      <c r="D384" s="242"/>
      <c r="E384" s="242"/>
      <c r="F384" s="242"/>
      <c r="G384" s="242"/>
      <c r="H384" s="242"/>
      <c r="I384" s="242"/>
      <c r="J384" s="242"/>
      <c r="K384" s="242"/>
      <c r="L384" s="18"/>
    </row>
    <row r="385" spans="1:12" x14ac:dyDescent="0.25">
      <c r="A385" s="17"/>
      <c r="B385" s="231"/>
      <c r="C385" s="232" t="s">
        <v>9</v>
      </c>
      <c r="D385" s="233" t="s">
        <v>10</v>
      </c>
      <c r="E385" s="233" t="s">
        <v>11</v>
      </c>
      <c r="F385" s="487" t="s">
        <v>984</v>
      </c>
      <c r="G385" s="487"/>
      <c r="H385" s="234" t="s">
        <v>12</v>
      </c>
      <c r="I385" s="232" t="s">
        <v>13</v>
      </c>
      <c r="J385" s="232" t="s">
        <v>14</v>
      </c>
      <c r="K385" s="235" t="s">
        <v>16</v>
      </c>
      <c r="L385" s="18"/>
    </row>
    <row r="386" spans="1:12" ht="26.4" x14ac:dyDescent="0.25">
      <c r="A386" s="17"/>
      <c r="B386" s="109" t="s">
        <v>985</v>
      </c>
      <c r="C386" s="78" t="s">
        <v>1123</v>
      </c>
      <c r="D386" s="79" t="s">
        <v>22</v>
      </c>
      <c r="E386" s="79" t="s">
        <v>1124</v>
      </c>
      <c r="F386" s="479" t="s">
        <v>986</v>
      </c>
      <c r="G386" s="479"/>
      <c r="H386" s="80" t="s">
        <v>48</v>
      </c>
      <c r="I386" s="81">
        <v>1</v>
      </c>
      <c r="J386" s="82"/>
      <c r="K386" s="110">
        <f>SUM(K387:K393)</f>
        <v>21.99</v>
      </c>
      <c r="L386" s="18"/>
    </row>
    <row r="387" spans="1:12" ht="26.4" x14ac:dyDescent="0.25">
      <c r="A387" s="17"/>
      <c r="B387" s="222" t="s">
        <v>987</v>
      </c>
      <c r="C387" s="83" t="s">
        <v>1127</v>
      </c>
      <c r="D387" s="84" t="s">
        <v>43</v>
      </c>
      <c r="E387" s="84" t="s">
        <v>1128</v>
      </c>
      <c r="F387" s="480" t="s">
        <v>986</v>
      </c>
      <c r="G387" s="480"/>
      <c r="H387" s="85" t="s">
        <v>992</v>
      </c>
      <c r="I387" s="86">
        <v>0.37606840000000002</v>
      </c>
      <c r="J387" s="87">
        <f>J258</f>
        <v>19.07</v>
      </c>
      <c r="K387" s="223">
        <f t="shared" ref="K387:K393" si="46">ROUND(I387*J387,2)</f>
        <v>7.17</v>
      </c>
      <c r="L387" s="18"/>
    </row>
    <row r="388" spans="1:12" ht="26.4" x14ac:dyDescent="0.25">
      <c r="A388" s="17"/>
      <c r="B388" s="222" t="s">
        <v>987</v>
      </c>
      <c r="C388" s="83" t="s">
        <v>1129</v>
      </c>
      <c r="D388" s="84" t="s">
        <v>43</v>
      </c>
      <c r="E388" s="84" t="s">
        <v>1130</v>
      </c>
      <c r="F388" s="480" t="s">
        <v>986</v>
      </c>
      <c r="G388" s="480"/>
      <c r="H388" s="85" t="s">
        <v>992</v>
      </c>
      <c r="I388" s="86">
        <v>0.37606840000000002</v>
      </c>
      <c r="J388" s="87">
        <f>J259</f>
        <v>23.69</v>
      </c>
      <c r="K388" s="223">
        <f t="shared" si="46"/>
        <v>8.91</v>
      </c>
      <c r="L388" s="18"/>
    </row>
    <row r="389" spans="1:12" x14ac:dyDescent="0.25">
      <c r="A389" s="17"/>
      <c r="B389" s="105" t="s">
        <v>998</v>
      </c>
      <c r="C389" s="97" t="s">
        <v>1151</v>
      </c>
      <c r="D389" s="98" t="s">
        <v>43</v>
      </c>
      <c r="E389" s="98" t="s">
        <v>1152</v>
      </c>
      <c r="F389" s="522" t="s">
        <v>1001</v>
      </c>
      <c r="G389" s="522"/>
      <c r="H389" s="99" t="s">
        <v>99</v>
      </c>
      <c r="I389" s="100">
        <v>6.9999999999999999E-4</v>
      </c>
      <c r="J389" s="101">
        <f>J290</f>
        <v>89.93</v>
      </c>
      <c r="K389" s="94">
        <f t="shared" si="46"/>
        <v>0.06</v>
      </c>
      <c r="L389" s="18"/>
    </row>
    <row r="390" spans="1:12" x14ac:dyDescent="0.25">
      <c r="A390" s="17"/>
      <c r="B390" s="105" t="s">
        <v>998</v>
      </c>
      <c r="C390" s="97" t="s">
        <v>1170</v>
      </c>
      <c r="D390" s="98" t="s">
        <v>43</v>
      </c>
      <c r="E390" s="98" t="s">
        <v>1171</v>
      </c>
      <c r="F390" s="522" t="s">
        <v>1001</v>
      </c>
      <c r="G390" s="522"/>
      <c r="H390" s="99" t="s">
        <v>99</v>
      </c>
      <c r="I390" s="100">
        <v>3.3333E-3</v>
      </c>
      <c r="J390" s="101">
        <f>J380</f>
        <v>21.06</v>
      </c>
      <c r="K390" s="94">
        <f t="shared" si="46"/>
        <v>7.0000000000000007E-2</v>
      </c>
      <c r="L390" s="18"/>
    </row>
    <row r="391" spans="1:12" x14ac:dyDescent="0.25">
      <c r="A391" s="17"/>
      <c r="B391" s="105" t="s">
        <v>998</v>
      </c>
      <c r="C391" s="97" t="s">
        <v>1172</v>
      </c>
      <c r="D391" s="98" t="s">
        <v>43</v>
      </c>
      <c r="E391" s="98" t="s">
        <v>1173</v>
      </c>
      <c r="F391" s="522" t="s">
        <v>1001</v>
      </c>
      <c r="G391" s="522"/>
      <c r="H391" s="99" t="s">
        <v>44</v>
      </c>
      <c r="I391" s="100">
        <v>3.3333300000000003E-2</v>
      </c>
      <c r="J391" s="101">
        <f>J381</f>
        <v>2.09</v>
      </c>
      <c r="K391" s="94">
        <f t="shared" si="46"/>
        <v>7.0000000000000007E-2</v>
      </c>
      <c r="L391" s="18"/>
    </row>
    <row r="392" spans="1:12" x14ac:dyDescent="0.25">
      <c r="A392" s="17"/>
      <c r="B392" s="105" t="s">
        <v>998</v>
      </c>
      <c r="C392" s="97" t="s">
        <v>1153</v>
      </c>
      <c r="D392" s="98" t="s">
        <v>43</v>
      </c>
      <c r="E392" s="98" t="s">
        <v>1154</v>
      </c>
      <c r="F392" s="522" t="s">
        <v>1001</v>
      </c>
      <c r="G392" s="522"/>
      <c r="H392" s="99" t="s">
        <v>44</v>
      </c>
      <c r="I392" s="100">
        <v>2.9999999999999997E-4</v>
      </c>
      <c r="J392" s="101">
        <f>J382</f>
        <v>69.48</v>
      </c>
      <c r="K392" s="94">
        <f t="shared" si="46"/>
        <v>0.02</v>
      </c>
      <c r="L392" s="18"/>
    </row>
    <row r="393" spans="1:12" ht="14.4" thickBot="1" x14ac:dyDescent="0.3">
      <c r="A393" s="17"/>
      <c r="B393" s="224" t="s">
        <v>998</v>
      </c>
      <c r="C393" s="225">
        <v>9868</v>
      </c>
      <c r="D393" s="226" t="s">
        <v>198</v>
      </c>
      <c r="E393" s="226" t="s">
        <v>1174</v>
      </c>
      <c r="F393" s="523" t="s">
        <v>1001</v>
      </c>
      <c r="G393" s="523"/>
      <c r="H393" s="227" t="s">
        <v>48</v>
      </c>
      <c r="I393" s="228">
        <v>1.1499999999999999</v>
      </c>
      <c r="J393" s="229">
        <v>4.95</v>
      </c>
      <c r="K393" s="230">
        <f t="shared" si="46"/>
        <v>5.69</v>
      </c>
      <c r="L393" s="18"/>
    </row>
    <row r="394" spans="1:12" x14ac:dyDescent="0.25">
      <c r="A394" s="17"/>
      <c r="B394" s="242"/>
      <c r="C394" s="242"/>
      <c r="D394" s="242"/>
      <c r="E394" s="242"/>
      <c r="F394" s="242"/>
      <c r="G394" s="242"/>
      <c r="H394" s="242"/>
      <c r="I394" s="242"/>
      <c r="J394" s="242"/>
      <c r="K394" s="242"/>
      <c r="L394" s="18"/>
    </row>
    <row r="395" spans="1:12" x14ac:dyDescent="0.25">
      <c r="A395" s="17"/>
      <c r="B395" s="532"/>
      <c r="C395" s="532"/>
      <c r="D395" s="532"/>
      <c r="E395" s="56"/>
      <c r="F395" s="57"/>
      <c r="G395" s="533"/>
      <c r="H395" s="532"/>
      <c r="I395" s="534"/>
      <c r="J395" s="532"/>
      <c r="K395" s="532"/>
      <c r="L395" s="18"/>
    </row>
    <row r="396" spans="1:12" x14ac:dyDescent="0.25">
      <c r="A396" s="17"/>
      <c r="B396" s="57"/>
      <c r="C396" s="57"/>
      <c r="D396" s="57"/>
      <c r="E396" s="56"/>
      <c r="F396" s="57"/>
      <c r="G396" s="266"/>
      <c r="H396" s="57"/>
      <c r="I396" s="267"/>
      <c r="J396" s="57"/>
      <c r="K396" s="57"/>
      <c r="L396" s="18"/>
    </row>
    <row r="397" spans="1:12" x14ac:dyDescent="0.25">
      <c r="A397" s="17"/>
      <c r="B397" s="532"/>
      <c r="C397" s="532"/>
      <c r="D397" s="532"/>
      <c r="E397" s="56"/>
      <c r="F397" s="57"/>
      <c r="G397" s="533"/>
      <c r="H397" s="532"/>
      <c r="I397" s="534"/>
      <c r="J397" s="532"/>
      <c r="K397" s="532"/>
      <c r="L397" s="18"/>
    </row>
    <row r="398" spans="1:12" x14ac:dyDescent="0.25">
      <c r="A398" s="17"/>
      <c r="B398" s="532"/>
      <c r="C398" s="532"/>
      <c r="D398" s="532"/>
      <c r="E398" s="56"/>
      <c r="F398" s="57"/>
      <c r="G398" s="533"/>
      <c r="H398" s="532"/>
      <c r="I398" s="534"/>
      <c r="J398" s="532"/>
      <c r="K398" s="532"/>
      <c r="L398" s="62"/>
    </row>
    <row r="399" spans="1:12" ht="14.25" customHeight="1" x14ac:dyDescent="0.25">
      <c r="A399" s="17"/>
      <c r="B399" s="59"/>
      <c r="C399" s="59"/>
      <c r="D399" s="59"/>
      <c r="E399" s="60"/>
      <c r="F399" s="60"/>
      <c r="G399" s="60"/>
      <c r="H399" s="61"/>
      <c r="I399" s="60"/>
      <c r="J399" s="59"/>
      <c r="K399" s="59"/>
      <c r="L399" s="18"/>
    </row>
    <row r="400" spans="1:12" x14ac:dyDescent="0.25">
      <c r="A400" s="17"/>
      <c r="B400" s="133"/>
      <c r="C400" s="134"/>
      <c r="E400" s="528" t="s">
        <v>1265</v>
      </c>
      <c r="F400" s="528"/>
      <c r="G400" s="528"/>
      <c r="H400" s="528"/>
      <c r="I400" s="528"/>
      <c r="L400" s="18"/>
    </row>
    <row r="401" spans="1:12" x14ac:dyDescent="0.25">
      <c r="A401" s="17"/>
      <c r="B401" s="133"/>
      <c r="C401" s="133"/>
      <c r="E401" s="468" t="s">
        <v>1266</v>
      </c>
      <c r="F401" s="468"/>
      <c r="G401" s="468"/>
      <c r="H401" s="468"/>
      <c r="I401" s="468"/>
      <c r="L401" s="18"/>
    </row>
    <row r="402" spans="1:12" x14ac:dyDescent="0.25">
      <c r="A402" s="17"/>
      <c r="B402" s="133"/>
      <c r="C402" s="133"/>
      <c r="E402" s="1"/>
      <c r="F402" s="1"/>
      <c r="G402" s="1"/>
      <c r="H402" s="1"/>
      <c r="I402" s="1"/>
      <c r="L402" s="18"/>
    </row>
    <row r="403" spans="1:12" x14ac:dyDescent="0.25">
      <c r="A403" s="17"/>
      <c r="B403" s="133"/>
      <c r="C403" s="133"/>
      <c r="E403" s="1"/>
      <c r="F403" s="1"/>
      <c r="G403" s="1"/>
      <c r="H403" s="1"/>
      <c r="I403" s="1"/>
      <c r="L403" s="18"/>
    </row>
    <row r="404" spans="1:12" x14ac:dyDescent="0.25">
      <c r="A404" s="17"/>
      <c r="B404" s="133"/>
      <c r="C404" s="133"/>
      <c r="E404" s="1"/>
      <c r="F404" s="1"/>
      <c r="G404" s="1"/>
      <c r="H404" s="1"/>
      <c r="I404" s="1"/>
      <c r="L404" s="18"/>
    </row>
    <row r="405" spans="1:12" x14ac:dyDescent="0.25">
      <c r="A405" s="17"/>
      <c r="C405" s="59"/>
      <c r="D405" s="59"/>
      <c r="E405" s="60"/>
      <c r="F405" s="60"/>
      <c r="G405" s="60"/>
      <c r="H405" s="61"/>
      <c r="I405" s="60"/>
      <c r="J405" s="59"/>
      <c r="K405" s="59"/>
      <c r="L405" s="18"/>
    </row>
    <row r="406" spans="1:12" x14ac:dyDescent="0.25">
      <c r="A406" s="17"/>
      <c r="C406" s="134"/>
      <c r="E406" s="528" t="s">
        <v>1267</v>
      </c>
      <c r="F406" s="528"/>
      <c r="G406" s="528"/>
      <c r="H406" s="528"/>
      <c r="I406" s="528"/>
      <c r="L406" s="18"/>
    </row>
    <row r="407" spans="1:12" x14ac:dyDescent="0.25">
      <c r="A407" s="17"/>
      <c r="E407" s="468" t="s">
        <v>1268</v>
      </c>
      <c r="F407" s="468"/>
      <c r="G407" s="468"/>
      <c r="H407" s="468"/>
      <c r="I407" s="468"/>
      <c r="L407" s="18"/>
    </row>
    <row r="408" spans="1:12" x14ac:dyDescent="0.25">
      <c r="A408" s="17"/>
      <c r="H408" s="64"/>
      <c r="L408" s="18"/>
    </row>
    <row r="409" spans="1:12" x14ac:dyDescent="0.25">
      <c r="A409" s="17"/>
      <c r="L409" s="18"/>
    </row>
    <row r="410" spans="1:12" x14ac:dyDescent="0.25">
      <c r="A410" s="17"/>
      <c r="L410" s="18"/>
    </row>
    <row r="411" spans="1:12" x14ac:dyDescent="0.25">
      <c r="A411" s="17"/>
      <c r="L411" s="18"/>
    </row>
    <row r="412" spans="1:12" x14ac:dyDescent="0.25">
      <c r="A412" s="17"/>
      <c r="L412" s="18"/>
    </row>
    <row r="413" spans="1:12" ht="14.4" thickBot="1" x14ac:dyDescent="0.3">
      <c r="A413" s="65"/>
      <c r="B413" s="66"/>
      <c r="C413" s="66"/>
      <c r="D413" s="66"/>
      <c r="E413" s="66"/>
      <c r="F413" s="66"/>
      <c r="G413" s="66"/>
      <c r="H413" s="66"/>
      <c r="I413" s="66"/>
      <c r="J413" s="66"/>
      <c r="K413" s="66"/>
      <c r="L413" s="68"/>
    </row>
  </sheetData>
  <mergeCells count="353">
    <mergeCell ref="E400:I400"/>
    <mergeCell ref="E401:I401"/>
    <mergeCell ref="E406:I406"/>
    <mergeCell ref="E407:I407"/>
    <mergeCell ref="F6:H7"/>
    <mergeCell ref="B397:D397"/>
    <mergeCell ref="G397:H397"/>
    <mergeCell ref="I397:K397"/>
    <mergeCell ref="B398:D398"/>
    <mergeCell ref="G398:H398"/>
    <mergeCell ref="I398:K398"/>
    <mergeCell ref="F390:G390"/>
    <mergeCell ref="F391:G391"/>
    <mergeCell ref="F392:G392"/>
    <mergeCell ref="F393:G393"/>
    <mergeCell ref="B395:D395"/>
    <mergeCell ref="G395:H395"/>
    <mergeCell ref="I395:K395"/>
    <mergeCell ref="F385:G385"/>
    <mergeCell ref="F386:G386"/>
    <mergeCell ref="F387:G387"/>
    <mergeCell ref="F388:G388"/>
    <mergeCell ref="F389:G389"/>
    <mergeCell ref="F378:G378"/>
    <mergeCell ref="F383:G383"/>
    <mergeCell ref="F363:G363"/>
    <mergeCell ref="F364:G364"/>
    <mergeCell ref="F365:G365"/>
    <mergeCell ref="I367:J367"/>
    <mergeCell ref="F369:G369"/>
    <mergeCell ref="F370:G370"/>
    <mergeCell ref="F382:G382"/>
    <mergeCell ref="F353:G353"/>
    <mergeCell ref="F354:G354"/>
    <mergeCell ref="F357:G357"/>
    <mergeCell ref="F358:G358"/>
    <mergeCell ref="I361:J361"/>
    <mergeCell ref="F359:G359"/>
    <mergeCell ref="F379:G379"/>
    <mergeCell ref="F380:G380"/>
    <mergeCell ref="F381:G381"/>
    <mergeCell ref="F371:G371"/>
    <mergeCell ref="I372:J372"/>
    <mergeCell ref="B374:K374"/>
    <mergeCell ref="F375:G375"/>
    <mergeCell ref="F376:G376"/>
    <mergeCell ref="F377:G377"/>
    <mergeCell ref="F355:G355"/>
    <mergeCell ref="F345:G345"/>
    <mergeCell ref="F346:G346"/>
    <mergeCell ref="F347:G347"/>
    <mergeCell ref="F348:G348"/>
    <mergeCell ref="F349:G349"/>
    <mergeCell ref="I351:J351"/>
    <mergeCell ref="F337:G337"/>
    <mergeCell ref="F338:G338"/>
    <mergeCell ref="F339:G339"/>
    <mergeCell ref="F340:G340"/>
    <mergeCell ref="F341:G341"/>
    <mergeCell ref="I343:J343"/>
    <mergeCell ref="F330:G330"/>
    <mergeCell ref="F331:G331"/>
    <mergeCell ref="F332:G332"/>
    <mergeCell ref="F333:G333"/>
    <mergeCell ref="I334:J334"/>
    <mergeCell ref="F336:G336"/>
    <mergeCell ref="F323:G323"/>
    <mergeCell ref="F324:G324"/>
    <mergeCell ref="F325:G325"/>
    <mergeCell ref="I326:J326"/>
    <mergeCell ref="F328:G328"/>
    <mergeCell ref="F329:G329"/>
    <mergeCell ref="F316:G316"/>
    <mergeCell ref="F317:G317"/>
    <mergeCell ref="I318:J318"/>
    <mergeCell ref="F320:G320"/>
    <mergeCell ref="F321:G321"/>
    <mergeCell ref="F322:G322"/>
    <mergeCell ref="F309:G309"/>
    <mergeCell ref="F310:G310"/>
    <mergeCell ref="I311:J311"/>
    <mergeCell ref="F313:G313"/>
    <mergeCell ref="F314:G314"/>
    <mergeCell ref="F315:G315"/>
    <mergeCell ref="I302:J302"/>
    <mergeCell ref="F304:G304"/>
    <mergeCell ref="F305:G305"/>
    <mergeCell ref="F306:G306"/>
    <mergeCell ref="F307:G307"/>
    <mergeCell ref="F308:G308"/>
    <mergeCell ref="F296:G296"/>
    <mergeCell ref="F297:G297"/>
    <mergeCell ref="F298:G298"/>
    <mergeCell ref="F299:G299"/>
    <mergeCell ref="F300:G300"/>
    <mergeCell ref="F301:G301"/>
    <mergeCell ref="F289:G289"/>
    <mergeCell ref="F290:G290"/>
    <mergeCell ref="F291:G291"/>
    <mergeCell ref="F292:G292"/>
    <mergeCell ref="I293:J293"/>
    <mergeCell ref="F295:G295"/>
    <mergeCell ref="F282:G282"/>
    <mergeCell ref="F283:G283"/>
    <mergeCell ref="I284:J284"/>
    <mergeCell ref="F286:G286"/>
    <mergeCell ref="F287:G287"/>
    <mergeCell ref="F288:G288"/>
    <mergeCell ref="F276:G276"/>
    <mergeCell ref="F277:G277"/>
    <mergeCell ref="F278:G278"/>
    <mergeCell ref="F279:G279"/>
    <mergeCell ref="F280:G280"/>
    <mergeCell ref="F281:G281"/>
    <mergeCell ref="F269:G269"/>
    <mergeCell ref="F270:G270"/>
    <mergeCell ref="F271:G271"/>
    <mergeCell ref="F272:G272"/>
    <mergeCell ref="I273:J273"/>
    <mergeCell ref="F275:G275"/>
    <mergeCell ref="I262:J262"/>
    <mergeCell ref="F264:G264"/>
    <mergeCell ref="F265:G265"/>
    <mergeCell ref="F266:G266"/>
    <mergeCell ref="F267:G267"/>
    <mergeCell ref="F268:G268"/>
    <mergeCell ref="F256:G256"/>
    <mergeCell ref="F257:G257"/>
    <mergeCell ref="F258:G258"/>
    <mergeCell ref="F259:G259"/>
    <mergeCell ref="F260:G260"/>
    <mergeCell ref="F261:G261"/>
    <mergeCell ref="F249:G249"/>
    <mergeCell ref="F250:G250"/>
    <mergeCell ref="F251:G251"/>
    <mergeCell ref="F252:G252"/>
    <mergeCell ref="F253:G253"/>
    <mergeCell ref="I254:J254"/>
    <mergeCell ref="F242:G242"/>
    <mergeCell ref="F243:G243"/>
    <mergeCell ref="F244:G244"/>
    <mergeCell ref="F245:G245"/>
    <mergeCell ref="F246:G246"/>
    <mergeCell ref="F235:G235"/>
    <mergeCell ref="F236:G236"/>
    <mergeCell ref="F237:G237"/>
    <mergeCell ref="F238:G238"/>
    <mergeCell ref="F239:G239"/>
    <mergeCell ref="I240:J240"/>
    <mergeCell ref="F228:G228"/>
    <mergeCell ref="F229:G229"/>
    <mergeCell ref="F230:G230"/>
    <mergeCell ref="F231:G231"/>
    <mergeCell ref="F232:G232"/>
    <mergeCell ref="I233:J233"/>
    <mergeCell ref="F221:G221"/>
    <mergeCell ref="F222:G222"/>
    <mergeCell ref="F223:G223"/>
    <mergeCell ref="F224:G224"/>
    <mergeCell ref="F225:G225"/>
    <mergeCell ref="I226:J226"/>
    <mergeCell ref="F214:G214"/>
    <mergeCell ref="F215:G215"/>
    <mergeCell ref="F216:G216"/>
    <mergeCell ref="F217:G217"/>
    <mergeCell ref="F218:G218"/>
    <mergeCell ref="I219:J219"/>
    <mergeCell ref="F207:G207"/>
    <mergeCell ref="F208:G208"/>
    <mergeCell ref="F209:G209"/>
    <mergeCell ref="F210:G210"/>
    <mergeCell ref="F211:G211"/>
    <mergeCell ref="I212:J212"/>
    <mergeCell ref="F200:G200"/>
    <mergeCell ref="F201:G201"/>
    <mergeCell ref="F202:G202"/>
    <mergeCell ref="F203:G203"/>
    <mergeCell ref="I205:J205"/>
    <mergeCell ref="F204:G204"/>
    <mergeCell ref="F193:G193"/>
    <mergeCell ref="F194:G194"/>
    <mergeCell ref="F195:G195"/>
    <mergeCell ref="F196:G196"/>
    <mergeCell ref="I198:J198"/>
    <mergeCell ref="F185:G185"/>
    <mergeCell ref="F186:G186"/>
    <mergeCell ref="F187:G187"/>
    <mergeCell ref="F188:G188"/>
    <mergeCell ref="I191:J191"/>
    <mergeCell ref="F189:G189"/>
    <mergeCell ref="F197:G197"/>
    <mergeCell ref="F171:G171"/>
    <mergeCell ref="F172:G172"/>
    <mergeCell ref="I182:J182"/>
    <mergeCell ref="F184:G184"/>
    <mergeCell ref="F164:G164"/>
    <mergeCell ref="F165:G165"/>
    <mergeCell ref="F166:G166"/>
    <mergeCell ref="F167:G167"/>
    <mergeCell ref="F168:G168"/>
    <mergeCell ref="I169:J169"/>
    <mergeCell ref="F157:G157"/>
    <mergeCell ref="I158:J158"/>
    <mergeCell ref="F160:G160"/>
    <mergeCell ref="F161:G161"/>
    <mergeCell ref="F162:G162"/>
    <mergeCell ref="F163:G163"/>
    <mergeCell ref="F151:G151"/>
    <mergeCell ref="F152:G152"/>
    <mergeCell ref="F153:G153"/>
    <mergeCell ref="F154:G154"/>
    <mergeCell ref="F155:G155"/>
    <mergeCell ref="F156:G156"/>
    <mergeCell ref="F144:G144"/>
    <mergeCell ref="F145:G145"/>
    <mergeCell ref="F146:G146"/>
    <mergeCell ref="F147:G147"/>
    <mergeCell ref="F148:G148"/>
    <mergeCell ref="I149:J149"/>
    <mergeCell ref="F137:G137"/>
    <mergeCell ref="I138:J138"/>
    <mergeCell ref="F140:G140"/>
    <mergeCell ref="F141:G141"/>
    <mergeCell ref="F142:G142"/>
    <mergeCell ref="F143:G143"/>
    <mergeCell ref="F131:G131"/>
    <mergeCell ref="F132:G132"/>
    <mergeCell ref="F133:G133"/>
    <mergeCell ref="F134:G134"/>
    <mergeCell ref="F135:G135"/>
    <mergeCell ref="F136:G136"/>
    <mergeCell ref="F124:G124"/>
    <mergeCell ref="F125:G125"/>
    <mergeCell ref="F126:G126"/>
    <mergeCell ref="F127:G127"/>
    <mergeCell ref="F128:G128"/>
    <mergeCell ref="I129:J129"/>
    <mergeCell ref="F117:G117"/>
    <mergeCell ref="F118:G118"/>
    <mergeCell ref="F119:G119"/>
    <mergeCell ref="I120:J120"/>
    <mergeCell ref="F122:G122"/>
    <mergeCell ref="F123:G123"/>
    <mergeCell ref="F110:G110"/>
    <mergeCell ref="I111:J111"/>
    <mergeCell ref="F113:G113"/>
    <mergeCell ref="F114:G114"/>
    <mergeCell ref="F115:G115"/>
    <mergeCell ref="F116:G116"/>
    <mergeCell ref="F104:G104"/>
    <mergeCell ref="F105:G105"/>
    <mergeCell ref="F106:G106"/>
    <mergeCell ref="F107:G107"/>
    <mergeCell ref="F108:G108"/>
    <mergeCell ref="F109:G109"/>
    <mergeCell ref="F97:G97"/>
    <mergeCell ref="F98:G98"/>
    <mergeCell ref="F99:G99"/>
    <mergeCell ref="F100:G100"/>
    <mergeCell ref="F101:G101"/>
    <mergeCell ref="I102:J102"/>
    <mergeCell ref="F90:G90"/>
    <mergeCell ref="F91:G91"/>
    <mergeCell ref="F92:G92"/>
    <mergeCell ref="I93:J93"/>
    <mergeCell ref="F95:G95"/>
    <mergeCell ref="F96:G96"/>
    <mergeCell ref="F83:G83"/>
    <mergeCell ref="I84:J84"/>
    <mergeCell ref="F86:G86"/>
    <mergeCell ref="F87:G87"/>
    <mergeCell ref="F88:G88"/>
    <mergeCell ref="F89:G89"/>
    <mergeCell ref="F76:G76"/>
    <mergeCell ref="F77:G77"/>
    <mergeCell ref="F78:G78"/>
    <mergeCell ref="I79:J79"/>
    <mergeCell ref="F81:G81"/>
    <mergeCell ref="F82:G82"/>
    <mergeCell ref="F69:G69"/>
    <mergeCell ref="I70:J70"/>
    <mergeCell ref="F72:G72"/>
    <mergeCell ref="F73:G73"/>
    <mergeCell ref="F74:G74"/>
    <mergeCell ref="F75:G75"/>
    <mergeCell ref="F63:G63"/>
    <mergeCell ref="F64:G64"/>
    <mergeCell ref="F65:G65"/>
    <mergeCell ref="F66:G66"/>
    <mergeCell ref="F67:G67"/>
    <mergeCell ref="F68:G68"/>
    <mergeCell ref="F56:G56"/>
    <mergeCell ref="F57:G57"/>
    <mergeCell ref="F58:G58"/>
    <mergeCell ref="F59:G59"/>
    <mergeCell ref="F60:G60"/>
    <mergeCell ref="I61:J61"/>
    <mergeCell ref="F48:G48"/>
    <mergeCell ref="F49:G49"/>
    <mergeCell ref="F50:G50"/>
    <mergeCell ref="F51:G51"/>
    <mergeCell ref="I53:J53"/>
    <mergeCell ref="F55:G55"/>
    <mergeCell ref="F42:G42"/>
    <mergeCell ref="F43:G43"/>
    <mergeCell ref="F44:G44"/>
    <mergeCell ref="F45:G45"/>
    <mergeCell ref="F46:G46"/>
    <mergeCell ref="F47:G47"/>
    <mergeCell ref="F35:G35"/>
    <mergeCell ref="F36:G36"/>
    <mergeCell ref="I37:J37"/>
    <mergeCell ref="F39:G39"/>
    <mergeCell ref="F40:G40"/>
    <mergeCell ref="F41:G41"/>
    <mergeCell ref="F29:G29"/>
    <mergeCell ref="F30:G30"/>
    <mergeCell ref="F31:G31"/>
    <mergeCell ref="F32:G32"/>
    <mergeCell ref="F33:G33"/>
    <mergeCell ref="F34:G34"/>
    <mergeCell ref="F23:G23"/>
    <mergeCell ref="F24:G24"/>
    <mergeCell ref="F25:G25"/>
    <mergeCell ref="F26:G26"/>
    <mergeCell ref="F28:G28"/>
    <mergeCell ref="F16:G16"/>
    <mergeCell ref="F17:G17"/>
    <mergeCell ref="I18:J18"/>
    <mergeCell ref="F20:G20"/>
    <mergeCell ref="F21:G21"/>
    <mergeCell ref="F22:G22"/>
    <mergeCell ref="F27:G27"/>
    <mergeCell ref="F10:G10"/>
    <mergeCell ref="F11:G11"/>
    <mergeCell ref="F12:G12"/>
    <mergeCell ref="F13:G13"/>
    <mergeCell ref="F14:G14"/>
    <mergeCell ref="F15:G15"/>
    <mergeCell ref="J6:K6"/>
    <mergeCell ref="J7:K7"/>
    <mergeCell ref="B8:K8"/>
    <mergeCell ref="F9:G9"/>
    <mergeCell ref="B1:D7"/>
    <mergeCell ref="E1:K1"/>
    <mergeCell ref="F2:H2"/>
    <mergeCell ref="J2:K2"/>
    <mergeCell ref="E3:E5"/>
    <mergeCell ref="F3:H3"/>
    <mergeCell ref="I3:I7"/>
    <mergeCell ref="J3:K5"/>
    <mergeCell ref="F4:H4"/>
    <mergeCell ref="F5:H5"/>
  </mergeCells>
  <conditionalFormatting sqref="C27">
    <cfRule type="duplicateValues" dxfId="13" priority="11"/>
  </conditionalFormatting>
  <conditionalFormatting sqref="C60">
    <cfRule type="duplicateValues" dxfId="12" priority="10"/>
  </conditionalFormatting>
  <conditionalFormatting sqref="C189">
    <cfRule type="duplicateValues" dxfId="11" priority="9"/>
  </conditionalFormatting>
  <conditionalFormatting sqref="C197">
    <cfRule type="duplicateValues" dxfId="10" priority="8"/>
  </conditionalFormatting>
  <conditionalFormatting sqref="C204">
    <cfRule type="duplicateValues" dxfId="9" priority="7"/>
  </conditionalFormatting>
  <conditionalFormatting sqref="C272">
    <cfRule type="duplicateValues" dxfId="8" priority="6"/>
  </conditionalFormatting>
  <conditionalFormatting sqref="C355">
    <cfRule type="duplicateValues" dxfId="7" priority="2"/>
  </conditionalFormatting>
  <conditionalFormatting sqref="C359">
    <cfRule type="duplicateValues" dxfId="6" priority="5"/>
  </conditionalFormatting>
  <conditionalFormatting sqref="C383">
    <cfRule type="duplicateValues" dxfId="5" priority="4"/>
  </conditionalFormatting>
  <conditionalFormatting sqref="C386 C40:C54 C1:C8 C28:C38 C10:C19 C21:C25 C376 C370:C374 C364 C358 C354 C346 C337 C329 C321 C314 C305 C296 C287 C276:C285 C265:C266 C257:C263 C250 C243 C236 C229 C222 C215 C201 C208 C194:C196 C185:C188 C172 C161 C152:C153 C141:C150 C132 C123 C114 C105 C96 C87:C94 C82:C85 C73 C64:C71 C56:C59 C79:C80 C101:C103 C110:C112 C119:C121 C129:C130 C137:C139 C157:C159 C168:C170 C179:C183 C205:C206 C211:C213 C225:C227 C219:C220 C233:C234 C240:C241 C254:C255 C247:C248 C245 C269:C271 C290:C294 C301:C303 C310:C312 C317:C319 C325:C327 C333:C335 C341:C344 C349:C352 C366:C368 C380:C381 C384 C61:C62 C190:C192 C198:C199 C273:C274 C360:C362 C356 C393:C408">
    <cfRule type="duplicateValues" dxfId="4" priority="17"/>
  </conditionalFormatting>
  <pageMargins left="0.39370078740157483" right="0.39370078740157483" top="0.39370078740157483" bottom="0.39370078740157483" header="0" footer="0"/>
  <pageSetup paperSize="9" scale="39" fitToHeight="0" orientation="portrait"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58"/>
  <sheetViews>
    <sheetView showGridLines="0" tabSelected="1" showOutlineSymbols="0" showWhiteSpace="0" view="pageBreakPreview" topLeftCell="A331" zoomScale="70" zoomScaleNormal="70" zoomScaleSheetLayoutView="70" workbookViewId="0">
      <selection activeCell="J24" sqref="J24"/>
    </sheetView>
  </sheetViews>
  <sheetFormatPr defaultColWidth="9" defaultRowHeight="13.8" x14ac:dyDescent="0.25"/>
  <cols>
    <col min="1" max="1" width="9" style="2"/>
    <col min="2" max="2" width="11.8984375" style="2" customWidth="1"/>
    <col min="3" max="3" width="12.69921875" style="2" customWidth="1"/>
    <col min="4" max="4" width="16.3984375" style="2" customWidth="1"/>
    <col min="5" max="5" width="62.69921875" style="2" customWidth="1"/>
    <col min="6" max="6" width="10.19921875" style="2" customWidth="1"/>
    <col min="7" max="7" width="13" style="64" bestFit="1" customWidth="1"/>
    <col min="8" max="8" width="14.5" style="2" customWidth="1"/>
    <col min="9" max="9" width="14" style="2" customWidth="1"/>
    <col min="10" max="10" width="13" style="2" bestFit="1" customWidth="1"/>
    <col min="11" max="11" width="15.8984375" style="2" customWidth="1"/>
    <col min="12" max="12" width="13.5" style="2" customWidth="1"/>
    <col min="13" max="16384" width="9" style="2"/>
  </cols>
  <sheetData>
    <row r="1" spans="1:11" ht="42.75" customHeight="1" x14ac:dyDescent="0.25">
      <c r="B1" s="535"/>
      <c r="C1" s="536"/>
      <c r="D1" s="536"/>
      <c r="E1" s="539" t="s">
        <v>1344</v>
      </c>
      <c r="F1" s="540"/>
      <c r="G1" s="540"/>
      <c r="H1" s="540"/>
      <c r="I1" s="540"/>
      <c r="J1" s="540"/>
      <c r="K1" s="541"/>
    </row>
    <row r="2" spans="1:11" ht="24.75" customHeight="1" x14ac:dyDescent="0.25">
      <c r="B2" s="537"/>
      <c r="C2" s="538"/>
      <c r="D2" s="538"/>
      <c r="E2" s="26" t="s">
        <v>0</v>
      </c>
      <c r="F2" s="542" t="s">
        <v>1</v>
      </c>
      <c r="G2" s="542"/>
      <c r="H2" s="542"/>
      <c r="I2" s="27" t="s">
        <v>2</v>
      </c>
      <c r="J2" s="542" t="s">
        <v>3</v>
      </c>
      <c r="K2" s="543"/>
    </row>
    <row r="3" spans="1:11" ht="21" customHeight="1" x14ac:dyDescent="0.25">
      <c r="B3" s="537"/>
      <c r="C3" s="538"/>
      <c r="D3" s="538"/>
      <c r="E3" s="28" t="s">
        <v>4</v>
      </c>
      <c r="F3" s="544" t="s">
        <v>1343</v>
      </c>
      <c r="G3" s="544"/>
      <c r="H3" s="544"/>
      <c r="I3" s="545">
        <v>0.30909999999999999</v>
      </c>
      <c r="J3" s="29" t="s">
        <v>907</v>
      </c>
      <c r="K3" s="30"/>
    </row>
    <row r="4" spans="1:11" ht="21.75" customHeight="1" x14ac:dyDescent="0.25">
      <c r="B4" s="537"/>
      <c r="C4" s="538"/>
      <c r="D4" s="538"/>
      <c r="E4" s="26" t="s">
        <v>5</v>
      </c>
      <c r="F4" s="544"/>
      <c r="G4" s="544"/>
      <c r="H4" s="544"/>
      <c r="I4" s="545"/>
      <c r="J4" s="542" t="s">
        <v>6</v>
      </c>
      <c r="K4" s="543"/>
    </row>
    <row r="5" spans="1:11" ht="33.75" customHeight="1" x14ac:dyDescent="0.25">
      <c r="B5" s="537"/>
      <c r="C5" s="538"/>
      <c r="D5" s="538"/>
      <c r="E5" s="31" t="s">
        <v>1264</v>
      </c>
      <c r="F5" s="544"/>
      <c r="G5" s="544"/>
      <c r="H5" s="544"/>
      <c r="I5" s="545"/>
      <c r="J5" s="546">
        <f ca="1">BDI!K4</f>
        <v>45281</v>
      </c>
      <c r="K5" s="547"/>
    </row>
    <row r="6" spans="1:11" ht="15.75" customHeight="1" x14ac:dyDescent="0.25">
      <c r="B6" s="548" t="s">
        <v>7</v>
      </c>
      <c r="C6" s="549"/>
      <c r="D6" s="549"/>
      <c r="E6" s="549"/>
      <c r="F6" s="549"/>
      <c r="G6" s="549"/>
      <c r="H6" s="549"/>
      <c r="I6" s="549"/>
      <c r="J6" s="549"/>
      <c r="K6" s="550"/>
    </row>
    <row r="7" spans="1:11" ht="30" customHeight="1" x14ac:dyDescent="0.25">
      <c r="B7" s="32" t="s">
        <v>8</v>
      </c>
      <c r="C7" s="33" t="s">
        <v>9</v>
      </c>
      <c r="D7" s="34" t="s">
        <v>10</v>
      </c>
      <c r="E7" s="34" t="s">
        <v>1288</v>
      </c>
      <c r="F7" s="35" t="s">
        <v>12</v>
      </c>
      <c r="G7" s="36" t="s">
        <v>13</v>
      </c>
      <c r="H7" s="33" t="s">
        <v>14</v>
      </c>
      <c r="I7" s="33" t="s">
        <v>15</v>
      </c>
      <c r="J7" s="33" t="s">
        <v>16</v>
      </c>
      <c r="K7" s="37" t="s">
        <v>17</v>
      </c>
    </row>
    <row r="8" spans="1:11" ht="24" customHeight="1" x14ac:dyDescent="0.25">
      <c r="B8" s="38" t="s">
        <v>18</v>
      </c>
      <c r="C8" s="39"/>
      <c r="D8" s="39"/>
      <c r="E8" s="39" t="s">
        <v>19</v>
      </c>
      <c r="F8" s="39"/>
      <c r="G8" s="40"/>
      <c r="H8" s="39"/>
      <c r="I8" s="39"/>
      <c r="J8" s="40">
        <f>SUM(J9:J14)</f>
        <v>18983.829999999998</v>
      </c>
      <c r="K8" s="41">
        <f>J8/$J$342</f>
        <v>9.1685240572050124E-3</v>
      </c>
    </row>
    <row r="9" spans="1:11" s="48" customFormat="1" ht="27" customHeight="1" x14ac:dyDescent="0.25">
      <c r="A9" s="2"/>
      <c r="B9" s="42" t="s">
        <v>20</v>
      </c>
      <c r="C9" s="43" t="s">
        <v>21</v>
      </c>
      <c r="D9" s="44" t="s">
        <v>43</v>
      </c>
      <c r="E9" s="44" t="s">
        <v>23</v>
      </c>
      <c r="F9" s="45" t="s">
        <v>24</v>
      </c>
      <c r="G9" s="46">
        <v>4</v>
      </c>
      <c r="H9" s="46">
        <v>1266.51</v>
      </c>
      <c r="I9" s="46">
        <f>ROUND((H9*(1+$I$3)),2)</f>
        <v>1657.99</v>
      </c>
      <c r="J9" s="46">
        <f>ROUND(G9*I9,2)</f>
        <v>6631.96</v>
      </c>
      <c r="K9" s="47">
        <f>J9/$J$8</f>
        <v>0.34934783971411465</v>
      </c>
    </row>
    <row r="10" spans="1:11" s="48" customFormat="1" ht="24" customHeight="1" x14ac:dyDescent="0.25">
      <c r="A10" s="2"/>
      <c r="B10" s="42" t="s">
        <v>25</v>
      </c>
      <c r="C10" s="43" t="s">
        <v>26</v>
      </c>
      <c r="D10" s="44" t="s">
        <v>43</v>
      </c>
      <c r="E10" s="44" t="s">
        <v>27</v>
      </c>
      <c r="F10" s="45" t="s">
        <v>24</v>
      </c>
      <c r="G10" s="46">
        <v>2</v>
      </c>
      <c r="H10" s="46">
        <v>1499.78</v>
      </c>
      <c r="I10" s="46">
        <f t="shared" ref="I10:I26" si="0">ROUND((H10*(1+$I$3)),2)</f>
        <v>1963.36</v>
      </c>
      <c r="J10" s="46">
        <f t="shared" ref="J10:J14" si="1">ROUND(G10*I10,2)</f>
        <v>3926.72</v>
      </c>
      <c r="K10" s="47">
        <f t="shared" ref="K10:K14" si="2">J10/$J$8</f>
        <v>0.20684551009991137</v>
      </c>
    </row>
    <row r="11" spans="1:11" s="48" customFormat="1" ht="24" customHeight="1" x14ac:dyDescent="0.25">
      <c r="A11" s="2"/>
      <c r="B11" s="42" t="s">
        <v>28</v>
      </c>
      <c r="C11" s="43" t="s">
        <v>29</v>
      </c>
      <c r="D11" s="44" t="s">
        <v>43</v>
      </c>
      <c r="E11" s="44" t="s">
        <v>30</v>
      </c>
      <c r="F11" s="45" t="s">
        <v>24</v>
      </c>
      <c r="G11" s="46">
        <v>2</v>
      </c>
      <c r="H11" s="46">
        <v>1444.38</v>
      </c>
      <c r="I11" s="46">
        <f t="shared" si="0"/>
        <v>1890.84</v>
      </c>
      <c r="J11" s="46">
        <f t="shared" si="1"/>
        <v>3781.68</v>
      </c>
      <c r="K11" s="47">
        <f t="shared" si="2"/>
        <v>0.19920532368863397</v>
      </c>
    </row>
    <row r="12" spans="1:11" s="48" customFormat="1" ht="24" customHeight="1" x14ac:dyDescent="0.25">
      <c r="A12" s="2"/>
      <c r="B12" s="42" t="s">
        <v>31</v>
      </c>
      <c r="C12" s="43" t="s">
        <v>32</v>
      </c>
      <c r="D12" s="44" t="s">
        <v>43</v>
      </c>
      <c r="E12" s="44" t="s">
        <v>33</v>
      </c>
      <c r="F12" s="45" t="s">
        <v>24</v>
      </c>
      <c r="G12" s="46">
        <v>1</v>
      </c>
      <c r="H12" s="46">
        <v>1089.94</v>
      </c>
      <c r="I12" s="46">
        <f t="shared" si="0"/>
        <v>1426.84</v>
      </c>
      <c r="J12" s="46">
        <f t="shared" si="1"/>
        <v>1426.84</v>
      </c>
      <c r="K12" s="47">
        <f t="shared" si="2"/>
        <v>7.5160807908625393E-2</v>
      </c>
    </row>
    <row r="13" spans="1:11" s="48" customFormat="1" ht="24" customHeight="1" x14ac:dyDescent="0.25">
      <c r="A13" s="2"/>
      <c r="B13" s="42" t="s">
        <v>34</v>
      </c>
      <c r="C13" s="43" t="s">
        <v>35</v>
      </c>
      <c r="D13" s="44" t="s">
        <v>43</v>
      </c>
      <c r="E13" s="44" t="s">
        <v>36</v>
      </c>
      <c r="F13" s="45" t="s">
        <v>24</v>
      </c>
      <c r="G13" s="46">
        <v>1</v>
      </c>
      <c r="H13" s="46">
        <v>1183.07</v>
      </c>
      <c r="I13" s="46">
        <f t="shared" si="0"/>
        <v>1548.76</v>
      </c>
      <c r="J13" s="46">
        <f t="shared" si="1"/>
        <v>1548.76</v>
      </c>
      <c r="K13" s="47">
        <f t="shared" si="2"/>
        <v>8.1583115735865741E-2</v>
      </c>
    </row>
    <row r="14" spans="1:11" s="48" customFormat="1" ht="26.1" customHeight="1" x14ac:dyDescent="0.25">
      <c r="A14" s="2"/>
      <c r="B14" s="42" t="s">
        <v>37</v>
      </c>
      <c r="C14" s="43" t="s">
        <v>38</v>
      </c>
      <c r="D14" s="44" t="s">
        <v>43</v>
      </c>
      <c r="E14" s="44" t="s">
        <v>39</v>
      </c>
      <c r="F14" s="45" t="s">
        <v>24</v>
      </c>
      <c r="G14" s="46">
        <v>1</v>
      </c>
      <c r="H14" s="46">
        <v>1274.06</v>
      </c>
      <c r="I14" s="46">
        <f t="shared" si="0"/>
        <v>1667.87</v>
      </c>
      <c r="J14" s="46">
        <f t="shared" si="1"/>
        <v>1667.87</v>
      </c>
      <c r="K14" s="47">
        <f t="shared" si="2"/>
        <v>8.7857402852848987E-2</v>
      </c>
    </row>
    <row r="15" spans="1:11" ht="24" customHeight="1" x14ac:dyDescent="0.25">
      <c r="B15" s="38" t="s">
        <v>40</v>
      </c>
      <c r="C15" s="39"/>
      <c r="D15" s="39"/>
      <c r="E15" s="39" t="s">
        <v>41</v>
      </c>
      <c r="F15" s="39"/>
      <c r="G15" s="40"/>
      <c r="H15" s="39"/>
      <c r="I15" s="39"/>
      <c r="J15" s="40">
        <f>SUM(J16:J26)</f>
        <v>37248.520000000004</v>
      </c>
      <c r="K15" s="41">
        <f>J15/$J$342</f>
        <v>1.7989728717296885E-2</v>
      </c>
    </row>
    <row r="16" spans="1:11" s="48" customFormat="1" ht="78" customHeight="1" x14ac:dyDescent="0.25">
      <c r="A16" s="2"/>
      <c r="B16" s="42" t="s">
        <v>42</v>
      </c>
      <c r="C16" s="43" t="s">
        <v>1346</v>
      </c>
      <c r="D16" s="44" t="s">
        <v>43</v>
      </c>
      <c r="E16" s="44" t="s">
        <v>1347</v>
      </c>
      <c r="F16" s="45" t="s">
        <v>44</v>
      </c>
      <c r="G16" s="46">
        <v>1</v>
      </c>
      <c r="H16" s="46">
        <v>1390.32</v>
      </c>
      <c r="I16" s="46">
        <f>ROUND((H16*(1+$I$3)),2)</f>
        <v>1820.07</v>
      </c>
      <c r="J16" s="46">
        <f t="shared" ref="J16" si="3">ROUND(G16*I16,2)</f>
        <v>1820.07</v>
      </c>
      <c r="K16" s="47">
        <f>J16/$J$15</f>
        <v>4.8862880995003286E-2</v>
      </c>
    </row>
    <row r="17" spans="1:12" s="48" customFormat="1" ht="65.099999999999994" customHeight="1" x14ac:dyDescent="0.25">
      <c r="A17" s="2"/>
      <c r="B17" s="42" t="s">
        <v>45</v>
      </c>
      <c r="C17" s="43" t="s">
        <v>46</v>
      </c>
      <c r="D17" s="44" t="s">
        <v>43</v>
      </c>
      <c r="E17" s="44" t="s">
        <v>47</v>
      </c>
      <c r="F17" s="45" t="s">
        <v>48</v>
      </c>
      <c r="G17" s="46">
        <v>24</v>
      </c>
      <c r="H17" s="46">
        <v>206.9</v>
      </c>
      <c r="I17" s="46">
        <f t="shared" si="0"/>
        <v>270.85000000000002</v>
      </c>
      <c r="J17" s="46">
        <f t="shared" ref="J17:J20" si="4">ROUND(G17*I17,2)</f>
        <v>6500.4</v>
      </c>
      <c r="K17" s="47">
        <f t="shared" ref="K17:K23" si="5">J17/$J$15</f>
        <v>0.17451431627350561</v>
      </c>
    </row>
    <row r="18" spans="1:12" s="48" customFormat="1" ht="39" customHeight="1" x14ac:dyDescent="0.25">
      <c r="A18" s="2"/>
      <c r="B18" s="42" t="s">
        <v>49</v>
      </c>
      <c r="C18" s="43" t="s">
        <v>50</v>
      </c>
      <c r="D18" s="44" t="s">
        <v>43</v>
      </c>
      <c r="E18" s="44" t="s">
        <v>51</v>
      </c>
      <c r="F18" s="45" t="s">
        <v>52</v>
      </c>
      <c r="G18" s="46">
        <v>720</v>
      </c>
      <c r="H18" s="46">
        <v>2.08</v>
      </c>
      <c r="I18" s="46">
        <f t="shared" si="0"/>
        <v>2.72</v>
      </c>
      <c r="J18" s="46">
        <f t="shared" si="4"/>
        <v>1958.4</v>
      </c>
      <c r="K18" s="47">
        <f t="shared" si="5"/>
        <v>5.2576585593199401E-2</v>
      </c>
    </row>
    <row r="19" spans="1:12" s="48" customFormat="1" ht="65.099999999999994" customHeight="1" x14ac:dyDescent="0.25">
      <c r="A19" s="2"/>
      <c r="B19" s="42" t="s">
        <v>53</v>
      </c>
      <c r="C19" s="43" t="s">
        <v>54</v>
      </c>
      <c r="D19" s="44" t="s">
        <v>43</v>
      </c>
      <c r="E19" s="44" t="s">
        <v>55</v>
      </c>
      <c r="F19" s="45" t="s">
        <v>44</v>
      </c>
      <c r="G19" s="46">
        <v>1</v>
      </c>
      <c r="H19" s="46">
        <v>1151.74</v>
      </c>
      <c r="I19" s="46">
        <f t="shared" si="0"/>
        <v>1507.74</v>
      </c>
      <c r="J19" s="46">
        <f t="shared" si="4"/>
        <v>1507.74</v>
      </c>
      <c r="K19" s="47">
        <f t="shared" si="5"/>
        <v>4.0477849858195705E-2</v>
      </c>
    </row>
    <row r="20" spans="1:12" s="48" customFormat="1" ht="51.9" customHeight="1" x14ac:dyDescent="0.25">
      <c r="A20" s="2"/>
      <c r="B20" s="42" t="s">
        <v>56</v>
      </c>
      <c r="C20" s="43" t="s">
        <v>57</v>
      </c>
      <c r="D20" s="44" t="s">
        <v>43</v>
      </c>
      <c r="E20" s="44" t="s">
        <v>58</v>
      </c>
      <c r="F20" s="45" t="s">
        <v>44</v>
      </c>
      <c r="G20" s="46">
        <v>1</v>
      </c>
      <c r="H20" s="46">
        <v>371.8</v>
      </c>
      <c r="I20" s="46">
        <f t="shared" si="0"/>
        <v>486.72</v>
      </c>
      <c r="J20" s="46">
        <f t="shared" si="4"/>
        <v>486.72</v>
      </c>
      <c r="K20" s="47">
        <f t="shared" si="5"/>
        <v>1.3066827890074559E-2</v>
      </c>
    </row>
    <row r="21" spans="1:12" s="48" customFormat="1" ht="51.9" customHeight="1" x14ac:dyDescent="0.25">
      <c r="A21" s="2"/>
      <c r="B21" s="42" t="s">
        <v>59</v>
      </c>
      <c r="C21" s="43" t="s">
        <v>60</v>
      </c>
      <c r="D21" s="44" t="s">
        <v>43</v>
      </c>
      <c r="E21" s="44" t="s">
        <v>61</v>
      </c>
      <c r="F21" s="45" t="s">
        <v>48</v>
      </c>
      <c r="G21" s="46">
        <v>121</v>
      </c>
      <c r="H21" s="46">
        <v>48.91</v>
      </c>
      <c r="I21" s="46">
        <f t="shared" si="0"/>
        <v>64.03</v>
      </c>
      <c r="J21" s="46">
        <f t="shared" ref="J21:J26" si="6">ROUND(G21*I21,2)</f>
        <v>7747.63</v>
      </c>
      <c r="K21" s="47">
        <f t="shared" si="5"/>
        <v>0.20799833120886413</v>
      </c>
    </row>
    <row r="22" spans="1:12" s="48" customFormat="1" ht="51.9" customHeight="1" x14ac:dyDescent="0.25">
      <c r="A22" s="2"/>
      <c r="B22" s="42" t="s">
        <v>62</v>
      </c>
      <c r="C22" s="43" t="s">
        <v>63</v>
      </c>
      <c r="D22" s="44" t="s">
        <v>43</v>
      </c>
      <c r="E22" s="44" t="s">
        <v>64</v>
      </c>
      <c r="F22" s="45" t="s">
        <v>44</v>
      </c>
      <c r="G22" s="46">
        <v>1</v>
      </c>
      <c r="H22" s="46">
        <v>7444.43</v>
      </c>
      <c r="I22" s="46">
        <f t="shared" si="0"/>
        <v>9745.5</v>
      </c>
      <c r="J22" s="46">
        <f>ROUND(G22*I22,2)</f>
        <v>9745.5</v>
      </c>
      <c r="K22" s="47">
        <f>J22/$J$15</f>
        <v>0.26163455621860948</v>
      </c>
    </row>
    <row r="23" spans="1:12" s="48" customFormat="1" ht="26.1" customHeight="1" x14ac:dyDescent="0.25">
      <c r="A23" s="2"/>
      <c r="B23" s="42" t="s">
        <v>65</v>
      </c>
      <c r="C23" s="43" t="s">
        <v>66</v>
      </c>
      <c r="D23" s="44" t="s">
        <v>43</v>
      </c>
      <c r="E23" s="44" t="s">
        <v>67</v>
      </c>
      <c r="F23" s="45" t="s">
        <v>68</v>
      </c>
      <c r="G23" s="273">
        <v>0.3</v>
      </c>
      <c r="H23" s="46">
        <f>ROUND(L340/100,2)</f>
        <v>14302.63</v>
      </c>
      <c r="I23" s="46">
        <f>H23</f>
        <v>14302.63</v>
      </c>
      <c r="J23" s="46">
        <f>ROUND(G23*I23,2)</f>
        <v>4290.79</v>
      </c>
      <c r="K23" s="47">
        <f t="shared" si="5"/>
        <v>0.11519357010694652</v>
      </c>
      <c r="L23" s="48" t="s">
        <v>1366</v>
      </c>
    </row>
    <row r="24" spans="1:12" s="48" customFormat="1" ht="26.1" customHeight="1" x14ac:dyDescent="0.25">
      <c r="A24" s="2"/>
      <c r="B24" s="42" t="s">
        <v>1277</v>
      </c>
      <c r="C24" s="43" t="s">
        <v>1286</v>
      </c>
      <c r="D24" s="44" t="s">
        <v>43</v>
      </c>
      <c r="E24" s="44" t="s">
        <v>1280</v>
      </c>
      <c r="F24" s="45" t="s">
        <v>1285</v>
      </c>
      <c r="G24" s="46">
        <v>1</v>
      </c>
      <c r="H24" s="46">
        <v>693.08</v>
      </c>
      <c r="I24" s="46">
        <f t="shared" si="0"/>
        <v>907.31</v>
      </c>
      <c r="J24" s="46">
        <f t="shared" si="6"/>
        <v>907.31</v>
      </c>
      <c r="K24" s="47">
        <f>J24/$J$15</f>
        <v>2.4358283228434308E-2</v>
      </c>
    </row>
    <row r="25" spans="1:12" s="48" customFormat="1" ht="41.25" customHeight="1" x14ac:dyDescent="0.25">
      <c r="A25" s="2"/>
      <c r="B25" s="42" t="s">
        <v>1278</v>
      </c>
      <c r="C25" s="43" t="s">
        <v>1287</v>
      </c>
      <c r="D25" s="44" t="s">
        <v>43</v>
      </c>
      <c r="E25" s="44" t="s">
        <v>1281</v>
      </c>
      <c r="F25" s="45" t="s">
        <v>1284</v>
      </c>
      <c r="G25" s="46">
        <f>79*2</f>
        <v>158</v>
      </c>
      <c r="H25" s="46">
        <v>2.5</v>
      </c>
      <c r="I25" s="46">
        <f t="shared" si="0"/>
        <v>3.27</v>
      </c>
      <c r="J25" s="46">
        <f t="shared" si="6"/>
        <v>516.66</v>
      </c>
      <c r="K25" s="47">
        <f>J25/$J$15</f>
        <v>1.3870618215166667E-2</v>
      </c>
    </row>
    <row r="26" spans="1:12" s="48" customFormat="1" ht="45" customHeight="1" x14ac:dyDescent="0.25">
      <c r="A26" s="2"/>
      <c r="B26" s="42" t="s">
        <v>1279</v>
      </c>
      <c r="C26" s="43">
        <v>35000814</v>
      </c>
      <c r="D26" s="44" t="s">
        <v>1283</v>
      </c>
      <c r="E26" s="44" t="s">
        <v>1282</v>
      </c>
      <c r="F26" s="45" t="s">
        <v>44</v>
      </c>
      <c r="G26" s="46">
        <v>3</v>
      </c>
      <c r="H26" s="46">
        <v>450</v>
      </c>
      <c r="I26" s="46">
        <f t="shared" si="0"/>
        <v>589.1</v>
      </c>
      <c r="J26" s="46">
        <f t="shared" si="6"/>
        <v>1767.3</v>
      </c>
      <c r="K26" s="47">
        <f>J26/$J$15</f>
        <v>4.7446180412000258E-2</v>
      </c>
    </row>
    <row r="27" spans="1:12" ht="24" customHeight="1" x14ac:dyDescent="0.25">
      <c r="B27" s="38" t="s">
        <v>69</v>
      </c>
      <c r="C27" s="39"/>
      <c r="D27" s="39"/>
      <c r="E27" s="39" t="s">
        <v>70</v>
      </c>
      <c r="F27" s="39"/>
      <c r="G27" s="40"/>
      <c r="H27" s="39"/>
      <c r="I27" s="39"/>
      <c r="J27" s="40">
        <f>J28+J33+J39</f>
        <v>329496.39</v>
      </c>
      <c r="K27" s="41">
        <f>J27/$J$342</f>
        <v>0.15913519971877146</v>
      </c>
    </row>
    <row r="28" spans="1:12" ht="24" customHeight="1" x14ac:dyDescent="0.25">
      <c r="B28" s="38" t="s">
        <v>71</v>
      </c>
      <c r="C28" s="39"/>
      <c r="D28" s="39"/>
      <c r="E28" s="39" t="s">
        <v>72</v>
      </c>
      <c r="F28" s="39"/>
      <c r="G28" s="40"/>
      <c r="H28" s="39"/>
      <c r="I28" s="39"/>
      <c r="J28" s="40">
        <f>SUM(J29:J32)</f>
        <v>18606.169999999998</v>
      </c>
      <c r="K28" s="41">
        <f>J28/$J$27</f>
        <v>5.6468509412197193E-2</v>
      </c>
    </row>
    <row r="29" spans="1:12" s="48" customFormat="1" ht="26.1" customHeight="1" x14ac:dyDescent="0.25">
      <c r="A29" s="2"/>
      <c r="B29" s="42" t="s">
        <v>73</v>
      </c>
      <c r="C29" s="43" t="s">
        <v>74</v>
      </c>
      <c r="D29" s="44" t="s">
        <v>43</v>
      </c>
      <c r="E29" s="44" t="s">
        <v>75</v>
      </c>
      <c r="F29" s="45" t="s">
        <v>76</v>
      </c>
      <c r="G29" s="46">
        <v>130.93</v>
      </c>
      <c r="H29" s="46">
        <v>60.61</v>
      </c>
      <c r="I29" s="46">
        <f t="shared" ref="I29:I60" si="7">ROUND((H29*(1+$I$3)),2)</f>
        <v>79.34</v>
      </c>
      <c r="J29" s="46">
        <f t="shared" ref="J29" si="8">ROUND(G29*I29,2)</f>
        <v>10387.99</v>
      </c>
      <c r="K29" s="47">
        <f>J29/$J$28</f>
        <v>0.55830888355851849</v>
      </c>
    </row>
    <row r="30" spans="1:12" s="48" customFormat="1" ht="24" customHeight="1" x14ac:dyDescent="0.25">
      <c r="A30" s="2"/>
      <c r="B30" s="42" t="s">
        <v>77</v>
      </c>
      <c r="C30" s="43" t="s">
        <v>78</v>
      </c>
      <c r="D30" s="44" t="s">
        <v>43</v>
      </c>
      <c r="E30" s="44" t="s">
        <v>79</v>
      </c>
      <c r="F30" s="45" t="s">
        <v>76</v>
      </c>
      <c r="G30" s="46">
        <v>96.93</v>
      </c>
      <c r="H30" s="46">
        <v>60.61</v>
      </c>
      <c r="I30" s="46">
        <f t="shared" si="7"/>
        <v>79.34</v>
      </c>
      <c r="J30" s="46">
        <f t="shared" ref="J30:J32" si="9">ROUND(G30*I30,2)</f>
        <v>7690.43</v>
      </c>
      <c r="K30" s="47">
        <f t="shared" ref="K30:K32" si="10">J30/$J$28</f>
        <v>0.41332686952768899</v>
      </c>
    </row>
    <row r="31" spans="1:12" s="48" customFormat="1" ht="26.1" customHeight="1" x14ac:dyDescent="0.25">
      <c r="A31" s="2"/>
      <c r="B31" s="42" t="s">
        <v>80</v>
      </c>
      <c r="C31" s="43" t="s">
        <v>81</v>
      </c>
      <c r="D31" s="44" t="s">
        <v>43</v>
      </c>
      <c r="E31" s="44" t="s">
        <v>82</v>
      </c>
      <c r="F31" s="45" t="s">
        <v>76</v>
      </c>
      <c r="G31" s="46">
        <v>44.2</v>
      </c>
      <c r="H31" s="46">
        <v>3.21</v>
      </c>
      <c r="I31" s="46">
        <f t="shared" si="7"/>
        <v>4.2</v>
      </c>
      <c r="J31" s="46">
        <f t="shared" si="9"/>
        <v>185.64</v>
      </c>
      <c r="K31" s="47">
        <f t="shared" si="10"/>
        <v>9.9773354752751373E-3</v>
      </c>
    </row>
    <row r="32" spans="1:12" s="48" customFormat="1" ht="39" customHeight="1" x14ac:dyDescent="0.25">
      <c r="A32" s="2"/>
      <c r="B32" s="42" t="s">
        <v>83</v>
      </c>
      <c r="C32" s="43" t="s">
        <v>908</v>
      </c>
      <c r="D32" s="44" t="s">
        <v>43</v>
      </c>
      <c r="E32" s="44" t="s">
        <v>909</v>
      </c>
      <c r="F32" s="45" t="s">
        <v>84</v>
      </c>
      <c r="G32" s="46">
        <v>88.4</v>
      </c>
      <c r="H32" s="46">
        <v>2.96</v>
      </c>
      <c r="I32" s="46">
        <f t="shared" si="7"/>
        <v>3.87</v>
      </c>
      <c r="J32" s="46">
        <f t="shared" si="9"/>
        <v>342.11</v>
      </c>
      <c r="K32" s="47">
        <f t="shared" si="10"/>
        <v>1.838691143851744E-2</v>
      </c>
    </row>
    <row r="33" spans="1:11" ht="24" customHeight="1" x14ac:dyDescent="0.25">
      <c r="B33" s="38" t="s">
        <v>85</v>
      </c>
      <c r="C33" s="39"/>
      <c r="D33" s="39"/>
      <c r="E33" s="39" t="s">
        <v>86</v>
      </c>
      <c r="F33" s="39"/>
      <c r="G33" s="40"/>
      <c r="H33" s="39"/>
      <c r="I33" s="39"/>
      <c r="J33" s="40">
        <f>SUM(J34:J38)</f>
        <v>97103.29</v>
      </c>
      <c r="K33" s="41">
        <f>J33/$J$27</f>
        <v>0.29470213619032365</v>
      </c>
    </row>
    <row r="34" spans="1:11" s="48" customFormat="1" ht="26.1" customHeight="1" x14ac:dyDescent="0.25">
      <c r="A34" s="2"/>
      <c r="B34" s="42" t="s">
        <v>87</v>
      </c>
      <c r="C34" s="43" t="s">
        <v>88</v>
      </c>
      <c r="D34" s="44" t="s">
        <v>43</v>
      </c>
      <c r="E34" s="44" t="s">
        <v>89</v>
      </c>
      <c r="F34" s="45" t="s">
        <v>52</v>
      </c>
      <c r="G34" s="46">
        <v>163.06</v>
      </c>
      <c r="H34" s="46">
        <v>20.43</v>
      </c>
      <c r="I34" s="46">
        <f t="shared" si="7"/>
        <v>26.74</v>
      </c>
      <c r="J34" s="46">
        <f t="shared" ref="J34" si="11">ROUND(G34*I34,2)</f>
        <v>4360.22</v>
      </c>
      <c r="K34" s="47">
        <f>J34/$J$33</f>
        <v>4.4902906997280945E-2</v>
      </c>
    </row>
    <row r="35" spans="1:11" s="48" customFormat="1" ht="26.1" customHeight="1" x14ac:dyDescent="0.25">
      <c r="A35" s="2"/>
      <c r="B35" s="42" t="s">
        <v>90</v>
      </c>
      <c r="C35" s="43" t="s">
        <v>91</v>
      </c>
      <c r="D35" s="44" t="s">
        <v>43</v>
      </c>
      <c r="E35" s="44" t="s">
        <v>92</v>
      </c>
      <c r="F35" s="45" t="s">
        <v>76</v>
      </c>
      <c r="G35" s="46">
        <v>4.75</v>
      </c>
      <c r="H35" s="46">
        <v>383.19</v>
      </c>
      <c r="I35" s="46">
        <f t="shared" si="7"/>
        <v>501.63</v>
      </c>
      <c r="J35" s="46">
        <f t="shared" ref="J35:J38" si="12">ROUND(G35*I35,2)</f>
        <v>2382.7399999999998</v>
      </c>
      <c r="K35" s="47">
        <f t="shared" ref="K35:K38" si="13">J35/$J$33</f>
        <v>2.4538200507933355E-2</v>
      </c>
    </row>
    <row r="36" spans="1:11" s="48" customFormat="1" ht="26.1" customHeight="1" x14ac:dyDescent="0.25">
      <c r="A36" s="2"/>
      <c r="B36" s="42" t="s">
        <v>93</v>
      </c>
      <c r="C36" s="43" t="s">
        <v>94</v>
      </c>
      <c r="D36" s="44" t="s">
        <v>43</v>
      </c>
      <c r="E36" s="44" t="s">
        <v>95</v>
      </c>
      <c r="F36" s="45" t="s">
        <v>52</v>
      </c>
      <c r="G36" s="46">
        <v>272.54000000000002</v>
      </c>
      <c r="H36" s="46">
        <v>62.41</v>
      </c>
      <c r="I36" s="46">
        <f t="shared" si="7"/>
        <v>81.7</v>
      </c>
      <c r="J36" s="46">
        <f t="shared" si="12"/>
        <v>22266.52</v>
      </c>
      <c r="K36" s="47">
        <f t="shared" si="13"/>
        <v>0.22930757546937908</v>
      </c>
    </row>
    <row r="37" spans="1:11" s="48" customFormat="1" ht="24" customHeight="1" x14ac:dyDescent="0.25">
      <c r="A37" s="2"/>
      <c r="B37" s="42" t="s">
        <v>96</v>
      </c>
      <c r="C37" s="43" t="s">
        <v>97</v>
      </c>
      <c r="D37" s="44" t="s">
        <v>43</v>
      </c>
      <c r="E37" s="44" t="s">
        <v>98</v>
      </c>
      <c r="F37" s="45" t="s">
        <v>99</v>
      </c>
      <c r="G37" s="46">
        <v>2013.95</v>
      </c>
      <c r="H37" s="46">
        <v>13.52</v>
      </c>
      <c r="I37" s="46">
        <f t="shared" si="7"/>
        <v>17.7</v>
      </c>
      <c r="J37" s="46">
        <f t="shared" si="12"/>
        <v>35646.92</v>
      </c>
      <c r="K37" s="47">
        <f t="shared" si="13"/>
        <v>0.36710311257218986</v>
      </c>
    </row>
    <row r="38" spans="1:11" s="48" customFormat="1" ht="39" customHeight="1" x14ac:dyDescent="0.25">
      <c r="A38" s="2"/>
      <c r="B38" s="42" t="s">
        <v>100</v>
      </c>
      <c r="C38" s="43" t="s">
        <v>101</v>
      </c>
      <c r="D38" s="44" t="s">
        <v>43</v>
      </c>
      <c r="E38" s="44" t="s">
        <v>102</v>
      </c>
      <c r="F38" s="45" t="s">
        <v>76</v>
      </c>
      <c r="G38" s="46">
        <v>33.15</v>
      </c>
      <c r="H38" s="46">
        <v>747.68</v>
      </c>
      <c r="I38" s="46">
        <f t="shared" si="7"/>
        <v>978.79</v>
      </c>
      <c r="J38" s="46">
        <f t="shared" si="12"/>
        <v>32446.89</v>
      </c>
      <c r="K38" s="47">
        <f t="shared" si="13"/>
        <v>0.3341482044532168</v>
      </c>
    </row>
    <row r="39" spans="1:11" ht="24" customHeight="1" x14ac:dyDescent="0.25">
      <c r="B39" s="38" t="s">
        <v>103</v>
      </c>
      <c r="C39" s="39"/>
      <c r="D39" s="39"/>
      <c r="E39" s="39" t="s">
        <v>104</v>
      </c>
      <c r="F39" s="39"/>
      <c r="G39" s="40"/>
      <c r="H39" s="39"/>
      <c r="I39" s="39"/>
      <c r="J39" s="40">
        <f>SUM(J40:J44)</f>
        <v>213786.93</v>
      </c>
      <c r="K39" s="41">
        <f>J39/$J$27</f>
        <v>0.64882935439747913</v>
      </c>
    </row>
    <row r="40" spans="1:11" s="48" customFormat="1" ht="26.1" customHeight="1" x14ac:dyDescent="0.25">
      <c r="A40" s="2"/>
      <c r="B40" s="42" t="s">
        <v>105</v>
      </c>
      <c r="C40" s="43" t="s">
        <v>106</v>
      </c>
      <c r="D40" s="44" t="s">
        <v>43</v>
      </c>
      <c r="E40" s="44" t="s">
        <v>107</v>
      </c>
      <c r="F40" s="45" t="s">
        <v>52</v>
      </c>
      <c r="G40" s="46">
        <v>462.87</v>
      </c>
      <c r="H40" s="46">
        <v>62.86</v>
      </c>
      <c r="I40" s="46">
        <f t="shared" si="7"/>
        <v>82.29</v>
      </c>
      <c r="J40" s="46">
        <f t="shared" ref="J40" si="14">ROUND(G40*I40,2)</f>
        <v>38089.57</v>
      </c>
      <c r="K40" s="47">
        <f>J40/$J$39</f>
        <v>0.17816603662347366</v>
      </c>
    </row>
    <row r="41" spans="1:11" s="48" customFormat="1" ht="24" customHeight="1" x14ac:dyDescent="0.25">
      <c r="A41" s="2"/>
      <c r="B41" s="42" t="s">
        <v>108</v>
      </c>
      <c r="C41" s="43" t="s">
        <v>97</v>
      </c>
      <c r="D41" s="44" t="s">
        <v>43</v>
      </c>
      <c r="E41" s="44" t="s">
        <v>98</v>
      </c>
      <c r="F41" s="45" t="s">
        <v>99</v>
      </c>
      <c r="G41" s="46">
        <v>2937.24</v>
      </c>
      <c r="H41" s="46">
        <f>H37</f>
        <v>13.52</v>
      </c>
      <c r="I41" s="46">
        <f t="shared" si="7"/>
        <v>17.7</v>
      </c>
      <c r="J41" s="46">
        <f t="shared" ref="J41:J44" si="15">ROUND(G41*I41,2)</f>
        <v>51989.15</v>
      </c>
      <c r="K41" s="47">
        <f t="shared" ref="K41:K44" si="16">J41/$J$39</f>
        <v>0.24318207853024507</v>
      </c>
    </row>
    <row r="42" spans="1:11" s="48" customFormat="1" ht="39" customHeight="1" x14ac:dyDescent="0.25">
      <c r="A42" s="2"/>
      <c r="B42" s="42" t="s">
        <v>109</v>
      </c>
      <c r="C42" s="43" t="s">
        <v>101</v>
      </c>
      <c r="D42" s="44" t="s">
        <v>43</v>
      </c>
      <c r="E42" s="44" t="s">
        <v>102</v>
      </c>
      <c r="F42" s="45" t="s">
        <v>76</v>
      </c>
      <c r="G42" s="46">
        <v>37.03</v>
      </c>
      <c r="H42" s="46">
        <f>H38</f>
        <v>747.68</v>
      </c>
      <c r="I42" s="46">
        <f t="shared" si="7"/>
        <v>978.79</v>
      </c>
      <c r="J42" s="46">
        <f t="shared" si="15"/>
        <v>36244.589999999997</v>
      </c>
      <c r="K42" s="47">
        <f t="shared" si="16"/>
        <v>0.16953604226413652</v>
      </c>
    </row>
    <row r="43" spans="1:11" s="48" customFormat="1" ht="26.1" customHeight="1" x14ac:dyDescent="0.25">
      <c r="A43" s="2"/>
      <c r="B43" s="42" t="s">
        <v>110</v>
      </c>
      <c r="C43" s="43" t="s">
        <v>111</v>
      </c>
      <c r="D43" s="44" t="s">
        <v>43</v>
      </c>
      <c r="E43" s="44" t="s">
        <v>112</v>
      </c>
      <c r="F43" s="45" t="s">
        <v>52</v>
      </c>
      <c r="G43" s="46">
        <v>422.98</v>
      </c>
      <c r="H43" s="46">
        <v>146.86000000000001</v>
      </c>
      <c r="I43" s="46">
        <f t="shared" si="7"/>
        <v>192.25</v>
      </c>
      <c r="J43" s="46">
        <f t="shared" si="15"/>
        <v>81317.91</v>
      </c>
      <c r="K43" s="47">
        <f t="shared" si="16"/>
        <v>0.38036894958920081</v>
      </c>
    </row>
    <row r="44" spans="1:11" s="48" customFormat="1" ht="51.9" customHeight="1" x14ac:dyDescent="0.25">
      <c r="A44" s="2"/>
      <c r="B44" s="42" t="s">
        <v>113</v>
      </c>
      <c r="C44" s="43" t="s">
        <v>114</v>
      </c>
      <c r="D44" s="44" t="s">
        <v>43</v>
      </c>
      <c r="E44" s="44" t="s">
        <v>115</v>
      </c>
      <c r="F44" s="45" t="s">
        <v>76</v>
      </c>
      <c r="G44" s="46">
        <v>1.6</v>
      </c>
      <c r="H44" s="46">
        <v>2934.13</v>
      </c>
      <c r="I44" s="46">
        <f t="shared" si="7"/>
        <v>3841.07</v>
      </c>
      <c r="J44" s="46">
        <f t="shared" si="15"/>
        <v>6145.71</v>
      </c>
      <c r="K44" s="47">
        <f t="shared" si="16"/>
        <v>2.8746892992943956E-2</v>
      </c>
    </row>
    <row r="45" spans="1:11" ht="24" customHeight="1" x14ac:dyDescent="0.25">
      <c r="B45" s="38" t="s">
        <v>116</v>
      </c>
      <c r="C45" s="39"/>
      <c r="D45" s="39"/>
      <c r="E45" s="39" t="s">
        <v>117</v>
      </c>
      <c r="F45" s="39"/>
      <c r="G45" s="40"/>
      <c r="H45" s="39"/>
      <c r="I45" s="39"/>
      <c r="J45" s="40">
        <f>SUM(J46:J50)</f>
        <v>152308.29999999999</v>
      </c>
      <c r="K45" s="41">
        <f>J45/$J$342</f>
        <v>7.3559566887292926E-2</v>
      </c>
    </row>
    <row r="46" spans="1:11" s="48" customFormat="1" ht="39" customHeight="1" x14ac:dyDescent="0.25">
      <c r="A46" s="2"/>
      <c r="B46" s="42" t="s">
        <v>118</v>
      </c>
      <c r="C46" s="43" t="s">
        <v>119</v>
      </c>
      <c r="D46" s="44" t="s">
        <v>43</v>
      </c>
      <c r="E46" s="44" t="s">
        <v>120</v>
      </c>
      <c r="F46" s="45" t="s">
        <v>52</v>
      </c>
      <c r="G46" s="46">
        <v>984.47</v>
      </c>
      <c r="H46" s="46">
        <v>45.94</v>
      </c>
      <c r="I46" s="46">
        <f t="shared" si="7"/>
        <v>60.14</v>
      </c>
      <c r="J46" s="46">
        <f t="shared" ref="J46" si="17">ROUND(G46*I46,2)</f>
        <v>59206.03</v>
      </c>
      <c r="K46" s="47">
        <f>J46/$J$45</f>
        <v>0.38872490862283937</v>
      </c>
    </row>
    <row r="47" spans="1:11" s="48" customFormat="1" ht="39" customHeight="1" x14ac:dyDescent="0.25">
      <c r="A47" s="2"/>
      <c r="B47" s="42" t="s">
        <v>121</v>
      </c>
      <c r="C47" s="43" t="s">
        <v>122</v>
      </c>
      <c r="D47" s="44" t="s">
        <v>22</v>
      </c>
      <c r="E47" s="44" t="s">
        <v>123</v>
      </c>
      <c r="F47" s="45" t="s">
        <v>52</v>
      </c>
      <c r="G47" s="46">
        <v>10.65</v>
      </c>
      <c r="H47" s="46">
        <f>CPU!K10</f>
        <v>151.23999999999998</v>
      </c>
      <c r="I47" s="46">
        <f t="shared" si="7"/>
        <v>197.99</v>
      </c>
      <c r="J47" s="46">
        <f t="shared" ref="J47:J50" si="18">ROUND(G47*I47,2)</f>
        <v>2108.59</v>
      </c>
      <c r="K47" s="47">
        <f t="shared" ref="K47:K50" si="19">J47/$J$45</f>
        <v>1.3844222540728248E-2</v>
      </c>
    </row>
    <row r="48" spans="1:11" s="48" customFormat="1" ht="51.9" customHeight="1" x14ac:dyDescent="0.25">
      <c r="A48" s="2"/>
      <c r="B48" s="42" t="s">
        <v>124</v>
      </c>
      <c r="C48" s="43" t="s">
        <v>125</v>
      </c>
      <c r="D48" s="44" t="s">
        <v>43</v>
      </c>
      <c r="E48" s="44" t="s">
        <v>126</v>
      </c>
      <c r="F48" s="45" t="s">
        <v>52</v>
      </c>
      <c r="G48" s="46">
        <v>4.7300000000000004</v>
      </c>
      <c r="H48" s="46">
        <v>89.57</v>
      </c>
      <c r="I48" s="46">
        <f t="shared" si="7"/>
        <v>117.26</v>
      </c>
      <c r="J48" s="46">
        <f t="shared" si="18"/>
        <v>554.64</v>
      </c>
      <c r="K48" s="47">
        <f t="shared" si="19"/>
        <v>3.641561228114292E-3</v>
      </c>
    </row>
    <row r="49" spans="1:11" s="48" customFormat="1" ht="26.1" customHeight="1" x14ac:dyDescent="0.25">
      <c r="A49" s="2"/>
      <c r="B49" s="42" t="s">
        <v>127</v>
      </c>
      <c r="C49" s="43" t="s">
        <v>128</v>
      </c>
      <c r="D49" s="44" t="s">
        <v>43</v>
      </c>
      <c r="E49" s="44" t="s">
        <v>129</v>
      </c>
      <c r="F49" s="45" t="s">
        <v>52</v>
      </c>
      <c r="G49" s="46">
        <v>2.04</v>
      </c>
      <c r="H49" s="46">
        <v>629.32000000000005</v>
      </c>
      <c r="I49" s="46">
        <f t="shared" si="7"/>
        <v>823.84</v>
      </c>
      <c r="J49" s="46">
        <f t="shared" si="18"/>
        <v>1680.63</v>
      </c>
      <c r="K49" s="47">
        <f t="shared" si="19"/>
        <v>1.1034395367816464E-2</v>
      </c>
    </row>
    <row r="50" spans="1:11" s="48" customFormat="1" ht="39" customHeight="1" x14ac:dyDescent="0.25">
      <c r="A50" s="2"/>
      <c r="B50" s="42" t="s">
        <v>130</v>
      </c>
      <c r="C50" s="43" t="s">
        <v>131</v>
      </c>
      <c r="D50" s="44" t="s">
        <v>43</v>
      </c>
      <c r="E50" s="44" t="s">
        <v>132</v>
      </c>
      <c r="F50" s="45" t="s">
        <v>48</v>
      </c>
      <c r="G50" s="46">
        <v>88.66</v>
      </c>
      <c r="H50" s="46">
        <v>764.73</v>
      </c>
      <c r="I50" s="46">
        <f t="shared" si="7"/>
        <v>1001.11</v>
      </c>
      <c r="J50" s="46">
        <f t="shared" si="18"/>
        <v>88758.41</v>
      </c>
      <c r="K50" s="47">
        <f t="shared" si="19"/>
        <v>0.58275491224050169</v>
      </c>
    </row>
    <row r="51" spans="1:11" ht="24" customHeight="1" x14ac:dyDescent="0.25">
      <c r="B51" s="38" t="s">
        <v>133</v>
      </c>
      <c r="C51" s="39"/>
      <c r="D51" s="39"/>
      <c r="E51" s="39" t="s">
        <v>134</v>
      </c>
      <c r="F51" s="39"/>
      <c r="G51" s="40"/>
      <c r="H51" s="39"/>
      <c r="I51" s="39"/>
      <c r="J51" s="40">
        <f>SUM(J52:J53)</f>
        <v>16542.370000000003</v>
      </c>
      <c r="K51" s="41">
        <f>J51/$J$342</f>
        <v>7.9893845081938954E-3</v>
      </c>
    </row>
    <row r="52" spans="1:11" s="48" customFormat="1" ht="24" customHeight="1" x14ac:dyDescent="0.25">
      <c r="A52" s="2"/>
      <c r="B52" s="42" t="s">
        <v>135</v>
      </c>
      <c r="C52" s="43" t="s">
        <v>136</v>
      </c>
      <c r="D52" s="44" t="s">
        <v>43</v>
      </c>
      <c r="E52" s="44" t="s">
        <v>137</v>
      </c>
      <c r="F52" s="45" t="s">
        <v>52</v>
      </c>
      <c r="G52" s="46">
        <v>311.05</v>
      </c>
      <c r="H52" s="46">
        <v>23.65</v>
      </c>
      <c r="I52" s="46">
        <f t="shared" si="7"/>
        <v>30.96</v>
      </c>
      <c r="J52" s="46">
        <f t="shared" ref="J52" si="20">ROUND(G52*I52,2)</f>
        <v>9630.11</v>
      </c>
      <c r="K52" s="47">
        <f>J52/$J$51</f>
        <v>0.5821481444315415</v>
      </c>
    </row>
    <row r="53" spans="1:11" s="48" customFormat="1" ht="26.1" customHeight="1" x14ac:dyDescent="0.25">
      <c r="A53" s="2"/>
      <c r="B53" s="42" t="s">
        <v>138</v>
      </c>
      <c r="C53" s="43" t="s">
        <v>139</v>
      </c>
      <c r="D53" s="44" t="s">
        <v>43</v>
      </c>
      <c r="E53" s="44" t="s">
        <v>140</v>
      </c>
      <c r="F53" s="45" t="s">
        <v>52</v>
      </c>
      <c r="G53" s="46">
        <v>83.13</v>
      </c>
      <c r="H53" s="46">
        <v>63.52</v>
      </c>
      <c r="I53" s="46">
        <f t="shared" si="7"/>
        <v>83.15</v>
      </c>
      <c r="J53" s="46">
        <f t="shared" ref="J53" si="21">ROUND(G53*I53,2)</f>
        <v>6912.26</v>
      </c>
      <c r="K53" s="47">
        <f>J53/$J$51</f>
        <v>0.41785185556845839</v>
      </c>
    </row>
    <row r="54" spans="1:11" ht="24" customHeight="1" x14ac:dyDescent="0.25">
      <c r="B54" s="38" t="s">
        <v>141</v>
      </c>
      <c r="C54" s="39"/>
      <c r="D54" s="39"/>
      <c r="E54" s="39" t="s">
        <v>142</v>
      </c>
      <c r="F54" s="39"/>
      <c r="G54" s="40"/>
      <c r="H54" s="39"/>
      <c r="I54" s="39"/>
      <c r="J54" s="40">
        <f>SUM(J55:J60)</f>
        <v>305747.06000000006</v>
      </c>
      <c r="K54" s="41">
        <f>J54/$J$342</f>
        <v>0.14766510630519264</v>
      </c>
    </row>
    <row r="55" spans="1:11" s="48" customFormat="1" ht="65.099999999999994" customHeight="1" x14ac:dyDescent="0.25">
      <c r="A55" s="2"/>
      <c r="B55" s="42" t="s">
        <v>143</v>
      </c>
      <c r="C55" s="43" t="s">
        <v>144</v>
      </c>
      <c r="D55" s="44" t="s">
        <v>43</v>
      </c>
      <c r="E55" s="44" t="s">
        <v>145</v>
      </c>
      <c r="F55" s="45" t="s">
        <v>99</v>
      </c>
      <c r="G55" s="46">
        <v>4819.28</v>
      </c>
      <c r="H55" s="46">
        <v>22.37</v>
      </c>
      <c r="I55" s="46">
        <f t="shared" si="7"/>
        <v>29.28</v>
      </c>
      <c r="J55" s="46">
        <f t="shared" ref="J55" si="22">ROUND(G55*I55,2)</f>
        <v>141108.51999999999</v>
      </c>
      <c r="K55" s="47">
        <f>J55/$J$54</f>
        <v>0.46152044765369116</v>
      </c>
    </row>
    <row r="56" spans="1:11" s="48" customFormat="1" ht="26.1" customHeight="1" x14ac:dyDescent="0.25">
      <c r="A56" s="2"/>
      <c r="B56" s="42" t="s">
        <v>146</v>
      </c>
      <c r="C56" s="43" t="s">
        <v>147</v>
      </c>
      <c r="D56" s="44" t="s">
        <v>43</v>
      </c>
      <c r="E56" s="44" t="s">
        <v>148</v>
      </c>
      <c r="F56" s="45" t="s">
        <v>48</v>
      </c>
      <c r="G56" s="46">
        <v>44.69</v>
      </c>
      <c r="H56" s="46">
        <v>54.81</v>
      </c>
      <c r="I56" s="46">
        <f t="shared" si="7"/>
        <v>71.75</v>
      </c>
      <c r="J56" s="46">
        <f t="shared" ref="J56:J60" si="23">ROUND(G56*I56,2)</f>
        <v>3206.51</v>
      </c>
      <c r="K56" s="47">
        <f t="shared" ref="K56:K60" si="24">J56/$J$54</f>
        <v>1.0487459797651038E-2</v>
      </c>
    </row>
    <row r="57" spans="1:11" s="48" customFormat="1" ht="39" customHeight="1" x14ac:dyDescent="0.25">
      <c r="A57" s="2"/>
      <c r="B57" s="42" t="s">
        <v>149</v>
      </c>
      <c r="C57" s="43">
        <v>13060</v>
      </c>
      <c r="D57" s="44" t="s">
        <v>150</v>
      </c>
      <c r="E57" s="44" t="s">
        <v>151</v>
      </c>
      <c r="F57" s="45" t="s">
        <v>52</v>
      </c>
      <c r="G57" s="46">
        <v>32.700000000000003</v>
      </c>
      <c r="H57" s="46">
        <v>468.87</v>
      </c>
      <c r="I57" s="46">
        <f t="shared" si="7"/>
        <v>613.79999999999995</v>
      </c>
      <c r="J57" s="46">
        <f t="shared" si="23"/>
        <v>20071.259999999998</v>
      </c>
      <c r="K57" s="47">
        <f t="shared" si="24"/>
        <v>6.564661652020462E-2</v>
      </c>
    </row>
    <row r="58" spans="1:11" s="48" customFormat="1" ht="39" customHeight="1" x14ac:dyDescent="0.25">
      <c r="A58" s="2"/>
      <c r="B58" s="42" t="s">
        <v>152</v>
      </c>
      <c r="C58" s="43" t="s">
        <v>153</v>
      </c>
      <c r="D58" s="44" t="s">
        <v>43</v>
      </c>
      <c r="E58" s="44" t="s">
        <v>154</v>
      </c>
      <c r="F58" s="45" t="s">
        <v>48</v>
      </c>
      <c r="G58" s="46">
        <v>78.150000000000006</v>
      </c>
      <c r="H58" s="46">
        <v>62.6</v>
      </c>
      <c r="I58" s="46">
        <f t="shared" si="7"/>
        <v>81.95</v>
      </c>
      <c r="J58" s="46">
        <f t="shared" si="23"/>
        <v>6404.39</v>
      </c>
      <c r="K58" s="47">
        <f t="shared" si="24"/>
        <v>2.0946693649319142E-2</v>
      </c>
    </row>
    <row r="59" spans="1:11" s="48" customFormat="1" ht="39" customHeight="1" x14ac:dyDescent="0.25">
      <c r="A59" s="2"/>
      <c r="B59" s="42" t="s">
        <v>155</v>
      </c>
      <c r="C59" s="43" t="s">
        <v>156</v>
      </c>
      <c r="D59" s="44" t="s">
        <v>43</v>
      </c>
      <c r="E59" s="44" t="s">
        <v>157</v>
      </c>
      <c r="F59" s="45" t="s">
        <v>48</v>
      </c>
      <c r="G59" s="46">
        <v>135.99</v>
      </c>
      <c r="H59" s="46">
        <v>28.9</v>
      </c>
      <c r="I59" s="46">
        <f t="shared" si="7"/>
        <v>37.83</v>
      </c>
      <c r="J59" s="46">
        <f t="shared" si="23"/>
        <v>5144.5</v>
      </c>
      <c r="K59" s="47">
        <f t="shared" si="24"/>
        <v>1.6825999896777417E-2</v>
      </c>
    </row>
    <row r="60" spans="1:11" s="48" customFormat="1" ht="78" customHeight="1" x14ac:dyDescent="0.25">
      <c r="A60" s="2"/>
      <c r="B60" s="42" t="s">
        <v>158</v>
      </c>
      <c r="C60" s="43" t="s">
        <v>159</v>
      </c>
      <c r="D60" s="44" t="s">
        <v>43</v>
      </c>
      <c r="E60" s="44" t="s">
        <v>160</v>
      </c>
      <c r="F60" s="45" t="s">
        <v>52</v>
      </c>
      <c r="G60" s="46">
        <v>420.28</v>
      </c>
      <c r="H60" s="46">
        <v>235.94</v>
      </c>
      <c r="I60" s="46">
        <f t="shared" si="7"/>
        <v>308.87</v>
      </c>
      <c r="J60" s="46">
        <f t="shared" si="23"/>
        <v>129811.88</v>
      </c>
      <c r="K60" s="47">
        <f t="shared" si="24"/>
        <v>0.42457278248235641</v>
      </c>
    </row>
    <row r="61" spans="1:11" ht="24" customHeight="1" x14ac:dyDescent="0.25">
      <c r="B61" s="38" t="s">
        <v>161</v>
      </c>
      <c r="C61" s="39"/>
      <c r="D61" s="39"/>
      <c r="E61" s="39" t="s">
        <v>162</v>
      </c>
      <c r="F61" s="39"/>
      <c r="G61" s="40"/>
      <c r="H61" s="39"/>
      <c r="I61" s="39"/>
      <c r="J61" s="40">
        <f>J62+J75+J84</f>
        <v>429767.33999999997</v>
      </c>
      <c r="K61" s="41">
        <f>J61/$J$342</f>
        <v>0.20756255169747126</v>
      </c>
    </row>
    <row r="62" spans="1:11" ht="24" customHeight="1" x14ac:dyDescent="0.25">
      <c r="B62" s="38" t="s">
        <v>163</v>
      </c>
      <c r="C62" s="39"/>
      <c r="D62" s="39"/>
      <c r="E62" s="39" t="s">
        <v>164</v>
      </c>
      <c r="F62" s="39"/>
      <c r="G62" s="40"/>
      <c r="H62" s="39"/>
      <c r="I62" s="39"/>
      <c r="J62" s="40">
        <f>SUM(J63:J74)</f>
        <v>168369.62999999998</v>
      </c>
      <c r="K62" s="41">
        <f>J62/$J$61</f>
        <v>0.39176925356868669</v>
      </c>
    </row>
    <row r="63" spans="1:11" s="48" customFormat="1" ht="39" customHeight="1" x14ac:dyDescent="0.25">
      <c r="A63" s="2"/>
      <c r="B63" s="42" t="s">
        <v>165</v>
      </c>
      <c r="C63" s="43" t="s">
        <v>166</v>
      </c>
      <c r="D63" s="44" t="s">
        <v>43</v>
      </c>
      <c r="E63" s="44" t="s">
        <v>167</v>
      </c>
      <c r="F63" s="45" t="s">
        <v>52</v>
      </c>
      <c r="G63" s="46">
        <v>5.34</v>
      </c>
      <c r="H63" s="46">
        <v>94.31</v>
      </c>
      <c r="I63" s="46">
        <f t="shared" ref="I63:I89" si="25">ROUND((H63*(1+$I$3)),2)</f>
        <v>123.46</v>
      </c>
      <c r="J63" s="46">
        <f t="shared" ref="J63" si="26">ROUND(G63*I63,2)</f>
        <v>659.28</v>
      </c>
      <c r="K63" s="47">
        <f>J63/$J$62</f>
        <v>3.9156705398711161E-3</v>
      </c>
    </row>
    <row r="64" spans="1:11" s="48" customFormat="1" ht="26.1" customHeight="1" x14ac:dyDescent="0.25">
      <c r="A64" s="2"/>
      <c r="B64" s="42" t="s">
        <v>168</v>
      </c>
      <c r="C64" s="43" t="s">
        <v>169</v>
      </c>
      <c r="D64" s="44" t="s">
        <v>43</v>
      </c>
      <c r="E64" s="44" t="s">
        <v>170</v>
      </c>
      <c r="F64" s="45" t="s">
        <v>52</v>
      </c>
      <c r="G64" s="46">
        <v>214.09</v>
      </c>
      <c r="H64" s="46">
        <v>68.510000000000005</v>
      </c>
      <c r="I64" s="46">
        <f t="shared" si="25"/>
        <v>89.69</v>
      </c>
      <c r="J64" s="46">
        <f t="shared" ref="J64:J68" si="27">ROUND(G64*I64,2)</f>
        <v>19201.73</v>
      </c>
      <c r="K64" s="47">
        <f t="shared" ref="K64:K89" si="28">J64/$J$62</f>
        <v>0.11404509233642672</v>
      </c>
    </row>
    <row r="65" spans="1:11" s="48" customFormat="1" ht="51.9" customHeight="1" x14ac:dyDescent="0.25">
      <c r="A65" s="2"/>
      <c r="B65" s="42" t="s">
        <v>171</v>
      </c>
      <c r="C65" s="43" t="s">
        <v>172</v>
      </c>
      <c r="D65" s="44" t="s">
        <v>43</v>
      </c>
      <c r="E65" s="44" t="s">
        <v>173</v>
      </c>
      <c r="F65" s="45" t="s">
        <v>52</v>
      </c>
      <c r="G65" s="46">
        <v>92.77</v>
      </c>
      <c r="H65" s="46">
        <v>87.69</v>
      </c>
      <c r="I65" s="46">
        <f t="shared" si="25"/>
        <v>114.79</v>
      </c>
      <c r="J65" s="46">
        <f t="shared" si="27"/>
        <v>10649.07</v>
      </c>
      <c r="K65" s="47">
        <f t="shared" si="28"/>
        <v>6.3248164173075633E-2</v>
      </c>
    </row>
    <row r="66" spans="1:11" s="48" customFormat="1" ht="65.099999999999994" customHeight="1" x14ac:dyDescent="0.25">
      <c r="A66" s="2"/>
      <c r="B66" s="42" t="s">
        <v>174</v>
      </c>
      <c r="C66" s="43" t="s">
        <v>175</v>
      </c>
      <c r="D66" s="44" t="s">
        <v>43</v>
      </c>
      <c r="E66" s="44" t="s">
        <v>176</v>
      </c>
      <c r="F66" s="45" t="s">
        <v>48</v>
      </c>
      <c r="G66" s="46">
        <v>46.88</v>
      </c>
      <c r="H66" s="46">
        <v>54.19</v>
      </c>
      <c r="I66" s="46">
        <f t="shared" si="25"/>
        <v>70.94</v>
      </c>
      <c r="J66" s="46">
        <f t="shared" si="27"/>
        <v>3325.67</v>
      </c>
      <c r="K66" s="47">
        <f t="shared" si="28"/>
        <v>1.9752196402641024E-2</v>
      </c>
    </row>
    <row r="67" spans="1:11" s="48" customFormat="1" ht="65.099999999999994" customHeight="1" x14ac:dyDescent="0.25">
      <c r="A67" s="2"/>
      <c r="B67" s="42" t="s">
        <v>177</v>
      </c>
      <c r="C67" s="43" t="s">
        <v>178</v>
      </c>
      <c r="D67" s="44" t="s">
        <v>43</v>
      </c>
      <c r="E67" s="44" t="s">
        <v>179</v>
      </c>
      <c r="F67" s="45" t="s">
        <v>48</v>
      </c>
      <c r="G67" s="46">
        <v>24</v>
      </c>
      <c r="H67" s="46">
        <v>41.15</v>
      </c>
      <c r="I67" s="46">
        <f t="shared" si="25"/>
        <v>53.87</v>
      </c>
      <c r="J67" s="46">
        <f t="shared" si="27"/>
        <v>1292.8800000000001</v>
      </c>
      <c r="K67" s="47">
        <f t="shared" si="28"/>
        <v>7.6788195115710615E-3</v>
      </c>
    </row>
    <row r="68" spans="1:11" s="48" customFormat="1" ht="39" customHeight="1" x14ac:dyDescent="0.25">
      <c r="A68" s="2"/>
      <c r="B68" s="42" t="s">
        <v>180</v>
      </c>
      <c r="C68" s="43" t="s">
        <v>181</v>
      </c>
      <c r="D68" s="44" t="s">
        <v>43</v>
      </c>
      <c r="E68" s="44" t="s">
        <v>182</v>
      </c>
      <c r="F68" s="45" t="s">
        <v>48</v>
      </c>
      <c r="G68" s="46">
        <v>272.05</v>
      </c>
      <c r="H68" s="46">
        <v>11.63</v>
      </c>
      <c r="I68" s="46">
        <f t="shared" si="25"/>
        <v>15.22</v>
      </c>
      <c r="J68" s="46">
        <f t="shared" si="27"/>
        <v>4140.6000000000004</v>
      </c>
      <c r="K68" s="47">
        <f t="shared" si="28"/>
        <v>2.4592321073580795E-2</v>
      </c>
    </row>
    <row r="69" spans="1:11" s="48" customFormat="1" ht="24" customHeight="1" x14ac:dyDescent="0.25">
      <c r="A69" s="2"/>
      <c r="B69" s="42" t="s">
        <v>183</v>
      </c>
      <c r="C69" s="43" t="s">
        <v>184</v>
      </c>
      <c r="D69" s="44" t="s">
        <v>43</v>
      </c>
      <c r="E69" s="44" t="s">
        <v>185</v>
      </c>
      <c r="F69" s="45" t="s">
        <v>52</v>
      </c>
      <c r="G69" s="46">
        <v>1.76</v>
      </c>
      <c r="H69" s="46">
        <v>292.42</v>
      </c>
      <c r="I69" s="46">
        <f t="shared" si="25"/>
        <v>382.81</v>
      </c>
      <c r="J69" s="46">
        <f t="shared" ref="J69:J74" si="29">ROUND(G69*I69,2)</f>
        <v>673.75</v>
      </c>
      <c r="K69" s="47">
        <f t="shared" si="28"/>
        <v>4.0016124048024579E-3</v>
      </c>
    </row>
    <row r="70" spans="1:11" s="48" customFormat="1" ht="26.1" customHeight="1" x14ac:dyDescent="0.25">
      <c r="A70" s="2"/>
      <c r="B70" s="42" t="s">
        <v>186</v>
      </c>
      <c r="C70" s="43" t="s">
        <v>169</v>
      </c>
      <c r="D70" s="44" t="s">
        <v>43</v>
      </c>
      <c r="E70" s="44" t="s">
        <v>187</v>
      </c>
      <c r="F70" s="45" t="s">
        <v>52</v>
      </c>
      <c r="G70" s="46">
        <v>75.400000000000006</v>
      </c>
      <c r="H70" s="46">
        <f>H64</f>
        <v>68.510000000000005</v>
      </c>
      <c r="I70" s="46">
        <f t="shared" si="25"/>
        <v>89.69</v>
      </c>
      <c r="J70" s="46">
        <f t="shared" si="29"/>
        <v>6762.63</v>
      </c>
      <c r="K70" s="47">
        <f t="shared" si="28"/>
        <v>4.016537899382449E-2</v>
      </c>
    </row>
    <row r="71" spans="1:11" s="48" customFormat="1" ht="51.9" customHeight="1" x14ac:dyDescent="0.25">
      <c r="A71" s="2"/>
      <c r="B71" s="42" t="s">
        <v>188</v>
      </c>
      <c r="C71" s="43" t="s">
        <v>189</v>
      </c>
      <c r="D71" s="44" t="s">
        <v>43</v>
      </c>
      <c r="E71" s="44" t="s">
        <v>190</v>
      </c>
      <c r="F71" s="45" t="s">
        <v>52</v>
      </c>
      <c r="G71" s="46">
        <v>2.52</v>
      </c>
      <c r="H71" s="46">
        <v>96.97</v>
      </c>
      <c r="I71" s="46">
        <f t="shared" si="25"/>
        <v>126.94</v>
      </c>
      <c r="J71" s="46">
        <f t="shared" si="29"/>
        <v>319.89</v>
      </c>
      <c r="K71" s="47">
        <f t="shared" si="28"/>
        <v>1.899926964263092E-3</v>
      </c>
    </row>
    <row r="72" spans="1:11" s="48" customFormat="1" ht="26.1" customHeight="1" x14ac:dyDescent="0.25">
      <c r="A72" s="2"/>
      <c r="B72" s="42" t="s">
        <v>191</v>
      </c>
      <c r="C72" s="43" t="s">
        <v>192</v>
      </c>
      <c r="D72" s="44" t="s">
        <v>43</v>
      </c>
      <c r="E72" s="44" t="s">
        <v>193</v>
      </c>
      <c r="F72" s="45" t="s">
        <v>52</v>
      </c>
      <c r="G72" s="46">
        <v>367.78</v>
      </c>
      <c r="H72" s="46">
        <v>56.22</v>
      </c>
      <c r="I72" s="46">
        <f t="shared" si="25"/>
        <v>73.599999999999994</v>
      </c>
      <c r="J72" s="46">
        <f t="shared" si="29"/>
        <v>27068.61</v>
      </c>
      <c r="K72" s="47">
        <f t="shared" si="28"/>
        <v>0.16076895815474562</v>
      </c>
    </row>
    <row r="73" spans="1:11" s="48" customFormat="1" ht="39" customHeight="1" x14ac:dyDescent="0.25">
      <c r="A73" s="2"/>
      <c r="B73" s="42" t="s">
        <v>194</v>
      </c>
      <c r="C73" s="43" t="s">
        <v>195</v>
      </c>
      <c r="D73" s="44" t="s">
        <v>43</v>
      </c>
      <c r="E73" s="44" t="s">
        <v>196</v>
      </c>
      <c r="F73" s="45" t="s">
        <v>52</v>
      </c>
      <c r="G73" s="46">
        <v>367.78</v>
      </c>
      <c r="H73" s="46">
        <v>40.659999999999997</v>
      </c>
      <c r="I73" s="46">
        <f t="shared" si="25"/>
        <v>53.23</v>
      </c>
      <c r="J73" s="46">
        <f t="shared" si="29"/>
        <v>19576.93</v>
      </c>
      <c r="K73" s="47">
        <f t="shared" si="28"/>
        <v>0.11627352272497127</v>
      </c>
    </row>
    <row r="74" spans="1:11" s="48" customFormat="1" ht="39" customHeight="1" x14ac:dyDescent="0.25">
      <c r="A74" s="2"/>
      <c r="B74" s="42" t="s">
        <v>197</v>
      </c>
      <c r="C74" s="43">
        <v>87262</v>
      </c>
      <c r="D74" s="44" t="s">
        <v>198</v>
      </c>
      <c r="E74" s="44" t="s">
        <v>199</v>
      </c>
      <c r="F74" s="45" t="s">
        <v>52</v>
      </c>
      <c r="G74" s="46">
        <v>365.31</v>
      </c>
      <c r="H74" s="46">
        <v>156.19999999999999</v>
      </c>
      <c r="I74" s="46">
        <f t="shared" si="25"/>
        <v>204.48</v>
      </c>
      <c r="J74" s="46">
        <f t="shared" si="29"/>
        <v>74698.59</v>
      </c>
      <c r="K74" s="47">
        <f t="shared" si="28"/>
        <v>0.44365833672022686</v>
      </c>
    </row>
    <row r="75" spans="1:11" ht="24" customHeight="1" x14ac:dyDescent="0.25">
      <c r="B75" s="38" t="s">
        <v>200</v>
      </c>
      <c r="C75" s="39"/>
      <c r="D75" s="39"/>
      <c r="E75" s="39" t="s">
        <v>201</v>
      </c>
      <c r="F75" s="39"/>
      <c r="G75" s="40"/>
      <c r="H75" s="39"/>
      <c r="I75" s="39"/>
      <c r="J75" s="40">
        <f>SUM(J76:J83)</f>
        <v>215529.88999999998</v>
      </c>
      <c r="K75" s="41">
        <f>J75/$J$61</f>
        <v>0.50150365078928516</v>
      </c>
    </row>
    <row r="76" spans="1:11" s="48" customFormat="1" ht="39" customHeight="1" x14ac:dyDescent="0.25">
      <c r="A76" s="2"/>
      <c r="B76" s="42" t="s">
        <v>202</v>
      </c>
      <c r="C76" s="43" t="s">
        <v>203</v>
      </c>
      <c r="D76" s="44" t="s">
        <v>43</v>
      </c>
      <c r="E76" s="44" t="s">
        <v>204</v>
      </c>
      <c r="F76" s="45" t="s">
        <v>52</v>
      </c>
      <c r="G76" s="46">
        <v>1968.94</v>
      </c>
      <c r="H76" s="46">
        <v>8.5</v>
      </c>
      <c r="I76" s="46">
        <f t="shared" si="25"/>
        <v>11.13</v>
      </c>
      <c r="J76" s="46">
        <f t="shared" ref="J76" si="30">ROUND(G76*I76,2)</f>
        <v>21914.3</v>
      </c>
      <c r="K76" s="47">
        <f t="shared" si="28"/>
        <v>0.13015589569211503</v>
      </c>
    </row>
    <row r="77" spans="1:11" s="48" customFormat="1" ht="39" customHeight="1" x14ac:dyDescent="0.25">
      <c r="A77" s="2"/>
      <c r="B77" s="42" t="s">
        <v>205</v>
      </c>
      <c r="C77" s="43" t="s">
        <v>206</v>
      </c>
      <c r="D77" s="44" t="s">
        <v>43</v>
      </c>
      <c r="E77" s="44" t="s">
        <v>207</v>
      </c>
      <c r="F77" s="45" t="s">
        <v>52</v>
      </c>
      <c r="G77" s="46">
        <v>1644.71</v>
      </c>
      <c r="H77" s="46">
        <v>32.1</v>
      </c>
      <c r="I77" s="46">
        <f t="shared" si="25"/>
        <v>42.02</v>
      </c>
      <c r="J77" s="46">
        <f t="shared" ref="J77:J83" si="31">ROUND(G77*I77,2)</f>
        <v>69110.710000000006</v>
      </c>
      <c r="K77" s="47">
        <f t="shared" si="28"/>
        <v>0.41047016614575926</v>
      </c>
    </row>
    <row r="78" spans="1:11" s="48" customFormat="1" ht="26.1" customHeight="1" x14ac:dyDescent="0.25">
      <c r="A78" s="2"/>
      <c r="B78" s="42" t="s">
        <v>208</v>
      </c>
      <c r="C78" s="43" t="s">
        <v>209</v>
      </c>
      <c r="D78" s="44" t="s">
        <v>43</v>
      </c>
      <c r="E78" s="44" t="s">
        <v>210</v>
      </c>
      <c r="F78" s="45" t="s">
        <v>52</v>
      </c>
      <c r="G78" s="46">
        <v>876.55</v>
      </c>
      <c r="H78" s="46">
        <v>19.12</v>
      </c>
      <c r="I78" s="46">
        <f t="shared" si="25"/>
        <v>25.03</v>
      </c>
      <c r="J78" s="46">
        <f t="shared" si="31"/>
        <v>21940.05</v>
      </c>
      <c r="K78" s="47">
        <f t="shared" si="28"/>
        <v>0.13030883301222437</v>
      </c>
    </row>
    <row r="79" spans="1:11" s="48" customFormat="1" ht="39" customHeight="1" x14ac:dyDescent="0.25">
      <c r="A79" s="2"/>
      <c r="B79" s="42" t="s">
        <v>211</v>
      </c>
      <c r="C79" s="43" t="s">
        <v>212</v>
      </c>
      <c r="D79" s="44" t="s">
        <v>43</v>
      </c>
      <c r="E79" s="44" t="s">
        <v>213</v>
      </c>
      <c r="F79" s="45" t="s">
        <v>52</v>
      </c>
      <c r="G79" s="46">
        <v>1644.71</v>
      </c>
      <c r="H79" s="46">
        <v>14.14</v>
      </c>
      <c r="I79" s="46">
        <f t="shared" si="25"/>
        <v>18.510000000000002</v>
      </c>
      <c r="J79" s="46">
        <f t="shared" si="31"/>
        <v>30443.58</v>
      </c>
      <c r="K79" s="47">
        <f t="shared" si="28"/>
        <v>0.18081396270812025</v>
      </c>
    </row>
    <row r="80" spans="1:11" s="48" customFormat="1" ht="26.1" customHeight="1" x14ac:dyDescent="0.25">
      <c r="A80" s="2"/>
      <c r="B80" s="42" t="s">
        <v>214</v>
      </c>
      <c r="C80" s="43" t="s">
        <v>215</v>
      </c>
      <c r="D80" s="44" t="s">
        <v>43</v>
      </c>
      <c r="E80" s="44" t="s">
        <v>216</v>
      </c>
      <c r="F80" s="45" t="s">
        <v>52</v>
      </c>
      <c r="G80" s="46">
        <v>708.81</v>
      </c>
      <c r="H80" s="46">
        <v>26.35</v>
      </c>
      <c r="I80" s="46">
        <f t="shared" si="25"/>
        <v>34.49</v>
      </c>
      <c r="J80" s="46">
        <f t="shared" si="31"/>
        <v>24446.86</v>
      </c>
      <c r="K80" s="47">
        <f t="shared" si="28"/>
        <v>0.14519756324225458</v>
      </c>
    </row>
    <row r="81" spans="1:11" s="48" customFormat="1" ht="26.1" customHeight="1" x14ac:dyDescent="0.25">
      <c r="A81" s="2"/>
      <c r="B81" s="42" t="s">
        <v>217</v>
      </c>
      <c r="C81" s="43" t="s">
        <v>218</v>
      </c>
      <c r="D81" s="44" t="s">
        <v>43</v>
      </c>
      <c r="E81" s="44" t="s">
        <v>219</v>
      </c>
      <c r="F81" s="45" t="s">
        <v>52</v>
      </c>
      <c r="G81" s="46">
        <v>324.23</v>
      </c>
      <c r="H81" s="46">
        <v>30.24</v>
      </c>
      <c r="I81" s="46">
        <f t="shared" si="25"/>
        <v>39.590000000000003</v>
      </c>
      <c r="J81" s="46">
        <f t="shared" si="31"/>
        <v>12836.27</v>
      </c>
      <c r="K81" s="47">
        <f t="shared" si="28"/>
        <v>7.6238630446595401E-2</v>
      </c>
    </row>
    <row r="82" spans="1:11" s="48" customFormat="1" ht="39" customHeight="1" x14ac:dyDescent="0.25">
      <c r="A82" s="2"/>
      <c r="B82" s="42" t="s">
        <v>220</v>
      </c>
      <c r="C82" s="43" t="s">
        <v>221</v>
      </c>
      <c r="D82" s="44" t="s">
        <v>43</v>
      </c>
      <c r="E82" s="44" t="s">
        <v>222</v>
      </c>
      <c r="F82" s="45" t="s">
        <v>52</v>
      </c>
      <c r="G82" s="46">
        <v>7.74</v>
      </c>
      <c r="H82" s="46">
        <v>87.66</v>
      </c>
      <c r="I82" s="46">
        <f t="shared" si="25"/>
        <v>114.76</v>
      </c>
      <c r="J82" s="46">
        <f t="shared" si="31"/>
        <v>888.24</v>
      </c>
      <c r="K82" s="47">
        <f t="shared" si="28"/>
        <v>5.2755357364626873E-3</v>
      </c>
    </row>
    <row r="83" spans="1:11" s="48" customFormat="1" ht="39" customHeight="1" x14ac:dyDescent="0.25">
      <c r="A83" s="2"/>
      <c r="B83" s="42" t="s">
        <v>223</v>
      </c>
      <c r="C83" s="43" t="s">
        <v>224</v>
      </c>
      <c r="D83" s="44" t="s">
        <v>43</v>
      </c>
      <c r="E83" s="44" t="s">
        <v>225</v>
      </c>
      <c r="F83" s="45" t="s">
        <v>52</v>
      </c>
      <c r="G83" s="46">
        <v>316.49</v>
      </c>
      <c r="H83" s="46">
        <v>81.94</v>
      </c>
      <c r="I83" s="46">
        <f t="shared" si="25"/>
        <v>107.27</v>
      </c>
      <c r="J83" s="46">
        <f t="shared" si="31"/>
        <v>33949.879999999997</v>
      </c>
      <c r="K83" s="47">
        <f t="shared" si="28"/>
        <v>0.20163897729061947</v>
      </c>
    </row>
    <row r="84" spans="1:11" ht="24" customHeight="1" x14ac:dyDescent="0.25">
      <c r="B84" s="38" t="s">
        <v>226</v>
      </c>
      <c r="C84" s="39"/>
      <c r="D84" s="39"/>
      <c r="E84" s="39" t="s">
        <v>227</v>
      </c>
      <c r="F84" s="39"/>
      <c r="G84" s="40"/>
      <c r="H84" s="39"/>
      <c r="I84" s="39"/>
      <c r="J84" s="40">
        <f>SUM(J85:J89)</f>
        <v>45867.82</v>
      </c>
      <c r="K84" s="41">
        <f>J84/$J$61</f>
        <v>0.10672709564202809</v>
      </c>
    </row>
    <row r="85" spans="1:11" s="48" customFormat="1" ht="39" customHeight="1" x14ac:dyDescent="0.25">
      <c r="A85" s="2"/>
      <c r="B85" s="42" t="s">
        <v>228</v>
      </c>
      <c r="C85" s="43" t="s">
        <v>229</v>
      </c>
      <c r="D85" s="44" t="s">
        <v>43</v>
      </c>
      <c r="E85" s="44" t="s">
        <v>230</v>
      </c>
      <c r="F85" s="45" t="s">
        <v>52</v>
      </c>
      <c r="G85" s="46">
        <v>360.77</v>
      </c>
      <c r="H85" s="46">
        <v>14.18</v>
      </c>
      <c r="I85" s="46">
        <f t="shared" si="25"/>
        <v>18.559999999999999</v>
      </c>
      <c r="J85" s="46">
        <f t="shared" ref="J85" si="32">ROUND(G85*I85,2)</f>
        <v>6695.89</v>
      </c>
      <c r="K85" s="47">
        <f t="shared" si="28"/>
        <v>3.9768989217354708E-2</v>
      </c>
    </row>
    <row r="86" spans="1:11" s="48" customFormat="1" ht="39" customHeight="1" x14ac:dyDescent="0.25">
      <c r="A86" s="2"/>
      <c r="B86" s="42" t="s">
        <v>231</v>
      </c>
      <c r="C86" s="43" t="s">
        <v>232</v>
      </c>
      <c r="D86" s="44" t="s">
        <v>43</v>
      </c>
      <c r="E86" s="44" t="s">
        <v>233</v>
      </c>
      <c r="F86" s="45" t="s">
        <v>52</v>
      </c>
      <c r="G86" s="46">
        <v>365.31</v>
      </c>
      <c r="H86" s="46">
        <v>15.6</v>
      </c>
      <c r="I86" s="46">
        <f t="shared" si="25"/>
        <v>20.420000000000002</v>
      </c>
      <c r="J86" s="46">
        <f t="shared" ref="J86:J89" si="33">ROUND(G86*I86,2)</f>
        <v>7459.63</v>
      </c>
      <c r="K86" s="47">
        <f t="shared" si="28"/>
        <v>4.4305080435230515E-2</v>
      </c>
    </row>
    <row r="87" spans="1:11" s="48" customFormat="1" ht="51.9" customHeight="1" x14ac:dyDescent="0.25">
      <c r="A87" s="2"/>
      <c r="B87" s="42" t="s">
        <v>234</v>
      </c>
      <c r="C87" s="43" t="s">
        <v>235</v>
      </c>
      <c r="D87" s="44" t="s">
        <v>22</v>
      </c>
      <c r="E87" s="44" t="s">
        <v>236</v>
      </c>
      <c r="F87" s="45" t="s">
        <v>52</v>
      </c>
      <c r="G87" s="46">
        <v>20.440000000000001</v>
      </c>
      <c r="H87" s="46">
        <f>CPU!K21</f>
        <v>76.38</v>
      </c>
      <c r="I87" s="46">
        <f t="shared" si="25"/>
        <v>99.99</v>
      </c>
      <c r="J87" s="46">
        <f t="shared" si="33"/>
        <v>2043.8</v>
      </c>
      <c r="K87" s="47">
        <f t="shared" si="28"/>
        <v>1.2138768731629335E-2</v>
      </c>
    </row>
    <row r="88" spans="1:11" s="48" customFormat="1" ht="51.9" customHeight="1" x14ac:dyDescent="0.25">
      <c r="A88" s="2"/>
      <c r="B88" s="42" t="s">
        <v>237</v>
      </c>
      <c r="C88" s="43" t="s">
        <v>238</v>
      </c>
      <c r="D88" s="44" t="s">
        <v>43</v>
      </c>
      <c r="E88" s="44" t="s">
        <v>239</v>
      </c>
      <c r="F88" s="45" t="s">
        <v>52</v>
      </c>
      <c r="G88" s="46">
        <v>340.33</v>
      </c>
      <c r="H88" s="46">
        <v>66.239999999999995</v>
      </c>
      <c r="I88" s="46">
        <f t="shared" si="25"/>
        <v>86.71</v>
      </c>
      <c r="J88" s="46">
        <f t="shared" si="33"/>
        <v>29510.01</v>
      </c>
      <c r="K88" s="47">
        <f t="shared" si="28"/>
        <v>0.1752691978951311</v>
      </c>
    </row>
    <row r="89" spans="1:11" s="48" customFormat="1" ht="26.1" customHeight="1" x14ac:dyDescent="0.25">
      <c r="A89" s="2"/>
      <c r="B89" s="42" t="s">
        <v>240</v>
      </c>
      <c r="C89" s="43" t="s">
        <v>241</v>
      </c>
      <c r="D89" s="44" t="s">
        <v>43</v>
      </c>
      <c r="E89" s="44" t="s">
        <v>242</v>
      </c>
      <c r="F89" s="45" t="s">
        <v>52</v>
      </c>
      <c r="G89" s="46">
        <v>4.54</v>
      </c>
      <c r="H89" s="46">
        <v>26.67</v>
      </c>
      <c r="I89" s="46">
        <f t="shared" si="25"/>
        <v>34.909999999999997</v>
      </c>
      <c r="J89" s="46">
        <f t="shared" si="33"/>
        <v>158.49</v>
      </c>
      <c r="K89" s="47">
        <f t="shared" si="28"/>
        <v>9.4132178113119354E-4</v>
      </c>
    </row>
    <row r="90" spans="1:11" ht="24" customHeight="1" x14ac:dyDescent="0.25">
      <c r="B90" s="38" t="s">
        <v>243</v>
      </c>
      <c r="C90" s="39"/>
      <c r="D90" s="39"/>
      <c r="E90" s="39" t="s">
        <v>244</v>
      </c>
      <c r="F90" s="39"/>
      <c r="G90" s="40"/>
      <c r="H90" s="39"/>
      <c r="I90" s="39"/>
      <c r="J90" s="40">
        <f>J91+J100+J111</f>
        <v>141985.43000000002</v>
      </c>
      <c r="K90" s="41">
        <f>J90/$J$342</f>
        <v>6.8573982738340922E-2</v>
      </c>
    </row>
    <row r="91" spans="1:11" ht="24" customHeight="1" x14ac:dyDescent="0.25">
      <c r="B91" s="38" t="s">
        <v>245</v>
      </c>
      <c r="C91" s="39"/>
      <c r="D91" s="39"/>
      <c r="E91" s="39" t="s">
        <v>246</v>
      </c>
      <c r="F91" s="39"/>
      <c r="G91" s="40"/>
      <c r="H91" s="39"/>
      <c r="I91" s="39"/>
      <c r="J91" s="40">
        <f>SUM(J92:J99)</f>
        <v>45511.33</v>
      </c>
      <c r="K91" s="41">
        <f>J91/$J$90</f>
        <v>0.32053521266231327</v>
      </c>
    </row>
    <row r="92" spans="1:11" s="48" customFormat="1" ht="39" customHeight="1" x14ac:dyDescent="0.25">
      <c r="A92" s="2"/>
      <c r="B92" s="42" t="s">
        <v>247</v>
      </c>
      <c r="C92" s="43" t="s">
        <v>248</v>
      </c>
      <c r="D92" s="44" t="s">
        <v>43</v>
      </c>
      <c r="E92" s="44" t="s">
        <v>249</v>
      </c>
      <c r="F92" s="45" t="s">
        <v>44</v>
      </c>
      <c r="G92" s="46">
        <v>2</v>
      </c>
      <c r="H92" s="46">
        <v>849.38</v>
      </c>
      <c r="I92" s="46">
        <f t="shared" ref="I92:I115" si="34">ROUND((H92*(1+$I$3)),2)</f>
        <v>1111.92</v>
      </c>
      <c r="J92" s="46">
        <f t="shared" ref="J92" si="35">ROUND(G92*I92,2)</f>
        <v>2223.84</v>
      </c>
      <c r="K92" s="47">
        <f>J92/$J$91</f>
        <v>4.88634368628647E-2</v>
      </c>
    </row>
    <row r="93" spans="1:11" s="48" customFormat="1" ht="39" customHeight="1" x14ac:dyDescent="0.25">
      <c r="A93" s="2"/>
      <c r="B93" s="42" t="s">
        <v>250</v>
      </c>
      <c r="C93" s="43" t="s">
        <v>251</v>
      </c>
      <c r="D93" s="44" t="s">
        <v>43</v>
      </c>
      <c r="E93" s="44" t="s">
        <v>252</v>
      </c>
      <c r="F93" s="45" t="s">
        <v>44</v>
      </c>
      <c r="G93" s="46">
        <v>16</v>
      </c>
      <c r="H93" s="46">
        <v>909.5</v>
      </c>
      <c r="I93" s="46">
        <f t="shared" si="34"/>
        <v>1190.6300000000001</v>
      </c>
      <c r="J93" s="46">
        <f t="shared" ref="J93:J98" si="36">ROUND(G93*I93,2)</f>
        <v>19050.080000000002</v>
      </c>
      <c r="K93" s="47">
        <f t="shared" ref="K93:K99" si="37">J93/$J$91</f>
        <v>0.41857884619060792</v>
      </c>
    </row>
    <row r="94" spans="1:11" s="48" customFormat="1" ht="24" customHeight="1" x14ac:dyDescent="0.25">
      <c r="A94" s="2"/>
      <c r="B94" s="42" t="s">
        <v>253</v>
      </c>
      <c r="C94" s="43">
        <v>110478</v>
      </c>
      <c r="D94" s="44" t="s">
        <v>254</v>
      </c>
      <c r="E94" s="44" t="s">
        <v>255</v>
      </c>
      <c r="F94" s="45" t="s">
        <v>44</v>
      </c>
      <c r="G94" s="46">
        <v>4</v>
      </c>
      <c r="H94" s="46">
        <v>1993.16</v>
      </c>
      <c r="I94" s="46">
        <f t="shared" si="34"/>
        <v>2609.25</v>
      </c>
      <c r="J94" s="46">
        <f t="shared" si="36"/>
        <v>10437</v>
      </c>
      <c r="K94" s="47">
        <f t="shared" si="37"/>
        <v>0.22932751031446455</v>
      </c>
    </row>
    <row r="95" spans="1:11" s="48" customFormat="1" ht="51.9" customHeight="1" x14ac:dyDescent="0.25">
      <c r="A95" s="2"/>
      <c r="B95" s="42" t="s">
        <v>256</v>
      </c>
      <c r="C95" s="43" t="s">
        <v>257</v>
      </c>
      <c r="D95" s="44" t="s">
        <v>22</v>
      </c>
      <c r="E95" s="44" t="s">
        <v>258</v>
      </c>
      <c r="F95" s="45" t="s">
        <v>44</v>
      </c>
      <c r="G95" s="46">
        <v>2</v>
      </c>
      <c r="H95" s="46">
        <f>CPU!K40</f>
        <v>740.77</v>
      </c>
      <c r="I95" s="46">
        <f t="shared" si="34"/>
        <v>969.74</v>
      </c>
      <c r="J95" s="46">
        <f t="shared" si="36"/>
        <v>1939.48</v>
      </c>
      <c r="K95" s="47">
        <f t="shared" si="37"/>
        <v>4.2615322382360613E-2</v>
      </c>
    </row>
    <row r="96" spans="1:11" s="48" customFormat="1" ht="51.9" customHeight="1" x14ac:dyDescent="0.25">
      <c r="A96" s="2"/>
      <c r="B96" s="42" t="s">
        <v>259</v>
      </c>
      <c r="C96" s="43" t="s">
        <v>910</v>
      </c>
      <c r="D96" s="44" t="s">
        <v>150</v>
      </c>
      <c r="E96" s="44" t="s">
        <v>260</v>
      </c>
      <c r="F96" s="45" t="s">
        <v>44</v>
      </c>
      <c r="G96" s="46">
        <v>2</v>
      </c>
      <c r="H96" s="46">
        <v>772.42</v>
      </c>
      <c r="I96" s="46">
        <f t="shared" si="34"/>
        <v>1011.18</v>
      </c>
      <c r="J96" s="46">
        <f t="shared" si="36"/>
        <v>2022.36</v>
      </c>
      <c r="K96" s="47">
        <f t="shared" si="37"/>
        <v>4.4436407373724299E-2</v>
      </c>
    </row>
    <row r="97" spans="1:11" s="48" customFormat="1" ht="26.1" customHeight="1" x14ac:dyDescent="0.25">
      <c r="A97" s="2"/>
      <c r="B97" s="42" t="s">
        <v>261</v>
      </c>
      <c r="C97" s="43" t="s">
        <v>911</v>
      </c>
      <c r="D97" s="44" t="s">
        <v>150</v>
      </c>
      <c r="E97" s="44" t="s">
        <v>262</v>
      </c>
      <c r="F97" s="45" t="s">
        <v>44</v>
      </c>
      <c r="G97" s="46">
        <v>3</v>
      </c>
      <c r="H97" s="46">
        <v>1214.78</v>
      </c>
      <c r="I97" s="46">
        <f t="shared" si="34"/>
        <v>1590.27</v>
      </c>
      <c r="J97" s="46">
        <f t="shared" si="36"/>
        <v>4770.8100000000004</v>
      </c>
      <c r="K97" s="47">
        <f t="shared" si="37"/>
        <v>0.10482686399188949</v>
      </c>
    </row>
    <row r="98" spans="1:11" s="48" customFormat="1" ht="51.9" customHeight="1" x14ac:dyDescent="0.25">
      <c r="A98" s="2"/>
      <c r="B98" s="42" t="s">
        <v>263</v>
      </c>
      <c r="C98" s="43">
        <v>13034</v>
      </c>
      <c r="D98" s="44" t="s">
        <v>150</v>
      </c>
      <c r="E98" s="44" t="s">
        <v>264</v>
      </c>
      <c r="F98" s="45" t="s">
        <v>44</v>
      </c>
      <c r="G98" s="46">
        <v>2</v>
      </c>
      <c r="H98" s="46">
        <f>H96</f>
        <v>772.42</v>
      </c>
      <c r="I98" s="46">
        <f t="shared" si="34"/>
        <v>1011.18</v>
      </c>
      <c r="J98" s="46">
        <f t="shared" si="36"/>
        <v>2022.36</v>
      </c>
      <c r="K98" s="47">
        <f t="shared" si="37"/>
        <v>4.4436407373724299E-2</v>
      </c>
    </row>
    <row r="99" spans="1:11" s="48" customFormat="1" ht="39" customHeight="1" x14ac:dyDescent="0.25">
      <c r="A99" s="2"/>
      <c r="B99" s="42" t="s">
        <v>265</v>
      </c>
      <c r="C99" s="43" t="s">
        <v>266</v>
      </c>
      <c r="D99" s="44" t="s">
        <v>43</v>
      </c>
      <c r="E99" s="44" t="s">
        <v>267</v>
      </c>
      <c r="F99" s="45" t="s">
        <v>52</v>
      </c>
      <c r="G99" s="46">
        <v>97.86</v>
      </c>
      <c r="H99" s="46">
        <v>23.77</v>
      </c>
      <c r="I99" s="46">
        <f t="shared" si="34"/>
        <v>31.12</v>
      </c>
      <c r="J99" s="46">
        <f t="shared" ref="J99" si="38">ROUND(G99*I99,2)</f>
        <v>3045.4</v>
      </c>
      <c r="K99" s="47">
        <f t="shared" si="37"/>
        <v>6.6915205510364117E-2</v>
      </c>
    </row>
    <row r="100" spans="1:11" ht="24" customHeight="1" x14ac:dyDescent="0.25">
      <c r="B100" s="38" t="s">
        <v>268</v>
      </c>
      <c r="C100" s="39"/>
      <c r="D100" s="39"/>
      <c r="E100" s="39" t="s">
        <v>269</v>
      </c>
      <c r="F100" s="39"/>
      <c r="G100" s="40"/>
      <c r="H100" s="39"/>
      <c r="I100" s="39"/>
      <c r="J100" s="40">
        <f>SUM(J101:J110)</f>
        <v>76984.49000000002</v>
      </c>
      <c r="K100" s="41">
        <f>J100/$J$90</f>
        <v>0.54219992854196386</v>
      </c>
    </row>
    <row r="101" spans="1:11" s="48" customFormat="1" ht="65.099999999999994" customHeight="1" x14ac:dyDescent="0.25">
      <c r="A101" s="2"/>
      <c r="B101" s="42" t="s">
        <v>270</v>
      </c>
      <c r="C101" s="43" t="s">
        <v>271</v>
      </c>
      <c r="D101" s="44" t="s">
        <v>43</v>
      </c>
      <c r="E101" s="44" t="s">
        <v>272</v>
      </c>
      <c r="F101" s="45" t="s">
        <v>52</v>
      </c>
      <c r="G101" s="46">
        <v>12</v>
      </c>
      <c r="H101" s="46">
        <v>1005.1</v>
      </c>
      <c r="I101" s="46">
        <f t="shared" si="34"/>
        <v>1315.78</v>
      </c>
      <c r="J101" s="46">
        <f t="shared" ref="J101" si="39">ROUND(G101*I101,2)</f>
        <v>15789.36</v>
      </c>
      <c r="K101" s="47">
        <f>J101/$J$100</f>
        <v>0.20509793596086687</v>
      </c>
    </row>
    <row r="102" spans="1:11" s="48" customFormat="1" ht="39" customHeight="1" x14ac:dyDescent="0.25">
      <c r="A102" s="2"/>
      <c r="B102" s="42" t="s">
        <v>273</v>
      </c>
      <c r="C102" s="43">
        <v>91341</v>
      </c>
      <c r="D102" s="44" t="s">
        <v>198</v>
      </c>
      <c r="E102" s="44" t="s">
        <v>274</v>
      </c>
      <c r="F102" s="45" t="s">
        <v>52</v>
      </c>
      <c r="G102" s="46">
        <v>12.6</v>
      </c>
      <c r="H102" s="46">
        <v>668.81</v>
      </c>
      <c r="I102" s="46">
        <f t="shared" si="34"/>
        <v>875.54</v>
      </c>
      <c r="J102" s="46">
        <f t="shared" ref="J102:J110" si="40">ROUND(G102*I102,2)</f>
        <v>11031.8</v>
      </c>
      <c r="K102" s="47">
        <f t="shared" ref="K102:K109" si="41">J102/$J$100</f>
        <v>0.14329899438185531</v>
      </c>
    </row>
    <row r="103" spans="1:11" s="48" customFormat="1" ht="51.9" customHeight="1" x14ac:dyDescent="0.25">
      <c r="A103" s="2"/>
      <c r="B103" s="42" t="s">
        <v>275</v>
      </c>
      <c r="C103" s="43" t="s">
        <v>276</v>
      </c>
      <c r="D103" s="44" t="s">
        <v>22</v>
      </c>
      <c r="E103" s="44" t="s">
        <v>1175</v>
      </c>
      <c r="F103" s="45" t="s">
        <v>52</v>
      </c>
      <c r="G103" s="46">
        <v>27.8</v>
      </c>
      <c r="H103" s="46">
        <f>CPU!K56</f>
        <v>1005.41</v>
      </c>
      <c r="I103" s="46">
        <f t="shared" si="34"/>
        <v>1316.18</v>
      </c>
      <c r="J103" s="46">
        <f t="shared" si="40"/>
        <v>36589.800000000003</v>
      </c>
      <c r="K103" s="47">
        <f t="shared" si="41"/>
        <v>0.47528794436385813</v>
      </c>
    </row>
    <row r="104" spans="1:11" s="48" customFormat="1" ht="24" customHeight="1" x14ac:dyDescent="0.25">
      <c r="A104" s="2"/>
      <c r="B104" s="42" t="s">
        <v>277</v>
      </c>
      <c r="C104" s="43" t="s">
        <v>278</v>
      </c>
      <c r="D104" s="44" t="s">
        <v>43</v>
      </c>
      <c r="E104" s="44" t="s">
        <v>279</v>
      </c>
      <c r="F104" s="45" t="s">
        <v>52</v>
      </c>
      <c r="G104" s="46">
        <v>9.75</v>
      </c>
      <c r="H104" s="46">
        <v>237.47</v>
      </c>
      <c r="I104" s="46">
        <f t="shared" si="34"/>
        <v>310.87</v>
      </c>
      <c r="J104" s="46">
        <f t="shared" si="40"/>
        <v>3030.98</v>
      </c>
      <c r="K104" s="47">
        <f t="shared" si="41"/>
        <v>3.9371307129526988E-2</v>
      </c>
    </row>
    <row r="105" spans="1:11" s="48" customFormat="1" ht="39" customHeight="1" x14ac:dyDescent="0.25">
      <c r="A105" s="2"/>
      <c r="B105" s="42" t="s">
        <v>280</v>
      </c>
      <c r="C105" s="43" t="s">
        <v>912</v>
      </c>
      <c r="D105" s="44" t="s">
        <v>150</v>
      </c>
      <c r="E105" s="44" t="s">
        <v>281</v>
      </c>
      <c r="F105" s="45" t="s">
        <v>52</v>
      </c>
      <c r="G105" s="46">
        <v>6</v>
      </c>
      <c r="H105" s="46">
        <v>262.04000000000002</v>
      </c>
      <c r="I105" s="46">
        <f t="shared" si="34"/>
        <v>343.04</v>
      </c>
      <c r="J105" s="46">
        <f t="shared" si="40"/>
        <v>2058.2399999999998</v>
      </c>
      <c r="K105" s="47">
        <f t="shared" si="41"/>
        <v>2.6735774959345697E-2</v>
      </c>
    </row>
    <row r="106" spans="1:11" s="48" customFormat="1" ht="26.1" customHeight="1" x14ac:dyDescent="0.25">
      <c r="A106" s="2"/>
      <c r="B106" s="42" t="s">
        <v>282</v>
      </c>
      <c r="C106" s="43" t="s">
        <v>913</v>
      </c>
      <c r="D106" s="44" t="s">
        <v>150</v>
      </c>
      <c r="E106" s="44" t="s">
        <v>283</v>
      </c>
      <c r="F106" s="45" t="s">
        <v>52</v>
      </c>
      <c r="G106" s="46">
        <v>0.8</v>
      </c>
      <c r="H106" s="46">
        <v>288.04000000000002</v>
      </c>
      <c r="I106" s="46">
        <f t="shared" si="34"/>
        <v>377.07</v>
      </c>
      <c r="J106" s="46">
        <f t="shared" si="40"/>
        <v>301.66000000000003</v>
      </c>
      <c r="K106" s="47">
        <f t="shared" si="41"/>
        <v>3.9184516257755285E-3</v>
      </c>
    </row>
    <row r="107" spans="1:11" s="48" customFormat="1" ht="26.1" customHeight="1" x14ac:dyDescent="0.25">
      <c r="A107" s="2"/>
      <c r="B107" s="42" t="s">
        <v>284</v>
      </c>
      <c r="C107" s="43" t="s">
        <v>285</v>
      </c>
      <c r="D107" s="44" t="s">
        <v>43</v>
      </c>
      <c r="E107" s="44" t="s">
        <v>286</v>
      </c>
      <c r="F107" s="45" t="s">
        <v>52</v>
      </c>
      <c r="G107" s="46">
        <v>0.8</v>
      </c>
      <c r="H107" s="46">
        <v>401.59</v>
      </c>
      <c r="I107" s="46">
        <f t="shared" si="34"/>
        <v>525.72</v>
      </c>
      <c r="J107" s="46">
        <f t="shared" si="40"/>
        <v>420.58</v>
      </c>
      <c r="K107" s="47">
        <f t="shared" si="41"/>
        <v>5.463178362290896E-3</v>
      </c>
    </row>
    <row r="108" spans="1:11" s="48" customFormat="1" ht="24" customHeight="1" x14ac:dyDescent="0.25">
      <c r="A108" s="2"/>
      <c r="B108" s="42" t="s">
        <v>287</v>
      </c>
      <c r="C108" s="43" t="s">
        <v>288</v>
      </c>
      <c r="D108" s="44" t="s">
        <v>43</v>
      </c>
      <c r="E108" s="44" t="s">
        <v>289</v>
      </c>
      <c r="F108" s="45" t="s">
        <v>52</v>
      </c>
      <c r="G108" s="46">
        <v>6.3</v>
      </c>
      <c r="H108" s="46">
        <v>378.09</v>
      </c>
      <c r="I108" s="46">
        <f t="shared" si="34"/>
        <v>494.96</v>
      </c>
      <c r="J108" s="46">
        <f t="shared" si="40"/>
        <v>3118.25</v>
      </c>
      <c r="K108" s="47">
        <f>J108/$J$100</f>
        <v>4.0504912093332034E-2</v>
      </c>
    </row>
    <row r="109" spans="1:11" s="48" customFormat="1" ht="24" customHeight="1" x14ac:dyDescent="0.25">
      <c r="A109" s="2"/>
      <c r="B109" s="42" t="s">
        <v>290</v>
      </c>
      <c r="C109" s="43" t="s">
        <v>291</v>
      </c>
      <c r="D109" s="44" t="s">
        <v>43</v>
      </c>
      <c r="E109" s="44" t="s">
        <v>292</v>
      </c>
      <c r="F109" s="45" t="s">
        <v>52</v>
      </c>
      <c r="G109" s="46">
        <v>2.1</v>
      </c>
      <c r="H109" s="46">
        <v>430.16</v>
      </c>
      <c r="I109" s="46">
        <f t="shared" si="34"/>
        <v>563.12</v>
      </c>
      <c r="J109" s="46">
        <f t="shared" si="40"/>
        <v>1182.55</v>
      </c>
      <c r="K109" s="47">
        <f t="shared" si="41"/>
        <v>1.5360886329181367E-2</v>
      </c>
    </row>
    <row r="110" spans="1:11" s="48" customFormat="1" ht="39" customHeight="1" x14ac:dyDescent="0.25">
      <c r="A110" s="2"/>
      <c r="B110" s="42" t="s">
        <v>293</v>
      </c>
      <c r="C110" s="43" t="s">
        <v>914</v>
      </c>
      <c r="D110" s="44" t="s">
        <v>150</v>
      </c>
      <c r="E110" s="44" t="s">
        <v>294</v>
      </c>
      <c r="F110" s="45" t="s">
        <v>52</v>
      </c>
      <c r="G110" s="46">
        <v>7.56</v>
      </c>
      <c r="H110" s="46">
        <v>349.74</v>
      </c>
      <c r="I110" s="46">
        <f t="shared" si="34"/>
        <v>457.84</v>
      </c>
      <c r="J110" s="46">
        <f t="shared" si="40"/>
        <v>3461.27</v>
      </c>
      <c r="K110" s="47">
        <f>J110/$J$100</f>
        <v>4.496061479396693E-2</v>
      </c>
    </row>
    <row r="111" spans="1:11" ht="24" customHeight="1" x14ac:dyDescent="0.25">
      <c r="B111" s="38" t="s">
        <v>295</v>
      </c>
      <c r="C111" s="39"/>
      <c r="D111" s="39"/>
      <c r="E111" s="39" t="s">
        <v>296</v>
      </c>
      <c r="F111" s="39"/>
      <c r="G111" s="40"/>
      <c r="H111" s="39"/>
      <c r="I111" s="39"/>
      <c r="J111" s="40">
        <f>SUM(J112:J115)</f>
        <v>19489.61</v>
      </c>
      <c r="K111" s="41">
        <f>J111/$J$90</f>
        <v>0.13726485879572289</v>
      </c>
    </row>
    <row r="112" spans="1:11" s="48" customFormat="1" ht="39" customHeight="1" x14ac:dyDescent="0.25">
      <c r="A112" s="2"/>
      <c r="B112" s="42" t="s">
        <v>297</v>
      </c>
      <c r="C112" s="43" t="s">
        <v>298</v>
      </c>
      <c r="D112" s="44" t="s">
        <v>22</v>
      </c>
      <c r="E112" s="44" t="s">
        <v>299</v>
      </c>
      <c r="F112" s="45" t="s">
        <v>44</v>
      </c>
      <c r="G112" s="46">
        <v>1</v>
      </c>
      <c r="H112" s="46">
        <f>CPU!K64</f>
        <v>2164.15</v>
      </c>
      <c r="I112" s="46">
        <f t="shared" si="34"/>
        <v>2833.09</v>
      </c>
      <c r="J112" s="46">
        <f t="shared" ref="J112" si="42">ROUND(G112*I112,2)</f>
        <v>2833.09</v>
      </c>
      <c r="K112" s="47">
        <f>J112/$J$111</f>
        <v>0.14536411965144505</v>
      </c>
    </row>
    <row r="113" spans="1:11" s="48" customFormat="1" ht="39" customHeight="1" x14ac:dyDescent="0.25">
      <c r="A113" s="2"/>
      <c r="B113" s="42" t="s">
        <v>300</v>
      </c>
      <c r="C113" s="43" t="s">
        <v>301</v>
      </c>
      <c r="D113" s="44" t="s">
        <v>22</v>
      </c>
      <c r="E113" s="44" t="s">
        <v>302</v>
      </c>
      <c r="F113" s="45" t="s">
        <v>44</v>
      </c>
      <c r="G113" s="46">
        <v>1</v>
      </c>
      <c r="H113" s="46">
        <f>CPU!K73</f>
        <v>2659.15</v>
      </c>
      <c r="I113" s="46">
        <f t="shared" si="34"/>
        <v>3481.09</v>
      </c>
      <c r="J113" s="46">
        <f t="shared" ref="J113:J115" si="43">ROUND(G113*I113,2)</f>
        <v>3481.09</v>
      </c>
      <c r="K113" s="47">
        <f t="shared" ref="K113:K115" si="44">J113/$J$111</f>
        <v>0.17861260435688553</v>
      </c>
    </row>
    <row r="114" spans="1:11" s="48" customFormat="1" ht="39" customHeight="1" x14ac:dyDescent="0.25">
      <c r="A114" s="2"/>
      <c r="B114" s="42" t="s">
        <v>303</v>
      </c>
      <c r="C114" s="43" t="s">
        <v>304</v>
      </c>
      <c r="D114" s="44" t="s">
        <v>305</v>
      </c>
      <c r="E114" s="44" t="s">
        <v>306</v>
      </c>
      <c r="F114" s="45" t="s">
        <v>52</v>
      </c>
      <c r="G114" s="46">
        <v>15.12</v>
      </c>
      <c r="H114" s="46">
        <f>CPU!K82</f>
        <v>656.76</v>
      </c>
      <c r="I114" s="46">
        <f t="shared" si="34"/>
        <v>859.76</v>
      </c>
      <c r="J114" s="46">
        <f t="shared" si="43"/>
        <v>12999.57</v>
      </c>
      <c r="K114" s="47">
        <f t="shared" si="44"/>
        <v>0.66700000667022064</v>
      </c>
    </row>
    <row r="115" spans="1:11" s="48" customFormat="1" ht="51.9" customHeight="1" x14ac:dyDescent="0.25">
      <c r="A115" s="2"/>
      <c r="B115" s="42" t="s">
        <v>307</v>
      </c>
      <c r="C115" s="43" t="s">
        <v>308</v>
      </c>
      <c r="D115" s="44" t="s">
        <v>43</v>
      </c>
      <c r="E115" s="44" t="s">
        <v>309</v>
      </c>
      <c r="F115" s="45" t="s">
        <v>52</v>
      </c>
      <c r="G115" s="46">
        <v>0.8</v>
      </c>
      <c r="H115" s="46">
        <v>167.92</v>
      </c>
      <c r="I115" s="46">
        <f t="shared" si="34"/>
        <v>219.82</v>
      </c>
      <c r="J115" s="46">
        <f t="shared" si="43"/>
        <v>175.86</v>
      </c>
      <c r="K115" s="47">
        <f t="shared" si="44"/>
        <v>9.0232693214487101E-3</v>
      </c>
    </row>
    <row r="116" spans="1:11" ht="24" customHeight="1" x14ac:dyDescent="0.25">
      <c r="B116" s="38" t="s">
        <v>310</v>
      </c>
      <c r="C116" s="39"/>
      <c r="D116" s="39"/>
      <c r="E116" s="39" t="s">
        <v>311</v>
      </c>
      <c r="F116" s="39"/>
      <c r="G116" s="40"/>
      <c r="H116" s="39"/>
      <c r="I116" s="39"/>
      <c r="J116" s="40">
        <f>J117+J120+J158+J161+J170</f>
        <v>193453.55</v>
      </c>
      <c r="K116" s="41">
        <f>J116/$J$342</f>
        <v>9.3431279521925384E-2</v>
      </c>
    </row>
    <row r="117" spans="1:11" ht="24" customHeight="1" x14ac:dyDescent="0.25">
      <c r="B117" s="38" t="s">
        <v>312</v>
      </c>
      <c r="C117" s="39"/>
      <c r="D117" s="39"/>
      <c r="E117" s="39" t="s">
        <v>313</v>
      </c>
      <c r="F117" s="39"/>
      <c r="G117" s="40"/>
      <c r="H117" s="39"/>
      <c r="I117" s="39"/>
      <c r="J117" s="40">
        <f>SUM(J118:J119)</f>
        <v>11837.84</v>
      </c>
      <c r="K117" s="41">
        <f>J117/$J$116</f>
        <v>6.1192156980319053E-2</v>
      </c>
    </row>
    <row r="118" spans="1:11" s="48" customFormat="1" ht="65.099999999999994" customHeight="1" x14ac:dyDescent="0.25">
      <c r="A118" s="2"/>
      <c r="B118" s="42" t="s">
        <v>314</v>
      </c>
      <c r="C118" s="43" t="s">
        <v>315</v>
      </c>
      <c r="D118" s="44" t="s">
        <v>43</v>
      </c>
      <c r="E118" s="44" t="s">
        <v>316</v>
      </c>
      <c r="F118" s="45" t="s">
        <v>44</v>
      </c>
      <c r="G118" s="46">
        <v>1</v>
      </c>
      <c r="H118" s="46">
        <v>7642.67</v>
      </c>
      <c r="I118" s="46">
        <f t="shared" ref="I118:I181" si="45">ROUND((H118*(1+$I$3)),2)</f>
        <v>10005.02</v>
      </c>
      <c r="J118" s="46">
        <f t="shared" ref="J118" si="46">ROUND(G118*I118,2)</f>
        <v>10005.02</v>
      </c>
      <c r="K118" s="47">
        <f>J118/$J$117</f>
        <v>0.84517276800497387</v>
      </c>
    </row>
    <row r="119" spans="1:11" s="48" customFormat="1" ht="78" customHeight="1" x14ac:dyDescent="0.25">
      <c r="A119" s="2"/>
      <c r="B119" s="42" t="s">
        <v>317</v>
      </c>
      <c r="C119" s="43" t="s">
        <v>318</v>
      </c>
      <c r="D119" s="44" t="s">
        <v>43</v>
      </c>
      <c r="E119" s="44" t="s">
        <v>319</v>
      </c>
      <c r="F119" s="45" t="s">
        <v>44</v>
      </c>
      <c r="G119" s="46">
        <v>2</v>
      </c>
      <c r="H119" s="46">
        <v>700.03</v>
      </c>
      <c r="I119" s="46">
        <f t="shared" si="45"/>
        <v>916.41</v>
      </c>
      <c r="J119" s="46">
        <f t="shared" ref="J119" si="47">ROUND(G119*I119,2)</f>
        <v>1832.82</v>
      </c>
      <c r="K119" s="47">
        <f>J119/$J$117</f>
        <v>0.1548272319950261</v>
      </c>
    </row>
    <row r="120" spans="1:11" ht="24" customHeight="1" x14ac:dyDescent="0.25">
      <c r="B120" s="38" t="s">
        <v>320</v>
      </c>
      <c r="C120" s="39"/>
      <c r="D120" s="39"/>
      <c r="E120" s="39" t="s">
        <v>321</v>
      </c>
      <c r="F120" s="39"/>
      <c r="G120" s="40"/>
      <c r="H120" s="39"/>
      <c r="I120" s="39"/>
      <c r="J120" s="40">
        <f>SUM(J121:J157)</f>
        <v>128114.81</v>
      </c>
      <c r="K120" s="41">
        <f>J120/$J$116</f>
        <v>0.66225101581232293</v>
      </c>
    </row>
    <row r="121" spans="1:11" s="48" customFormat="1" ht="39" customHeight="1" x14ac:dyDescent="0.25">
      <c r="A121" s="2"/>
      <c r="B121" s="42" t="s">
        <v>322</v>
      </c>
      <c r="C121" s="43" t="s">
        <v>323</v>
      </c>
      <c r="D121" s="44" t="s">
        <v>43</v>
      </c>
      <c r="E121" s="44" t="s">
        <v>324</v>
      </c>
      <c r="F121" s="45" t="s">
        <v>44</v>
      </c>
      <c r="G121" s="46">
        <v>75</v>
      </c>
      <c r="H121" s="46">
        <v>401.14</v>
      </c>
      <c r="I121" s="46">
        <f t="shared" si="45"/>
        <v>525.13</v>
      </c>
      <c r="J121" s="46">
        <f t="shared" ref="J121" si="48">ROUND(G121*I121,2)</f>
        <v>39384.75</v>
      </c>
      <c r="K121" s="47">
        <f>J121/$J$120</f>
        <v>0.3074176201798996</v>
      </c>
    </row>
    <row r="122" spans="1:11" s="48" customFormat="1" ht="51.9" customHeight="1" x14ac:dyDescent="0.25">
      <c r="A122" s="2"/>
      <c r="B122" s="42" t="s">
        <v>325</v>
      </c>
      <c r="C122" s="43" t="s">
        <v>326</v>
      </c>
      <c r="D122" s="44" t="s">
        <v>43</v>
      </c>
      <c r="E122" s="44" t="s">
        <v>327</v>
      </c>
      <c r="F122" s="45" t="s">
        <v>44</v>
      </c>
      <c r="G122" s="46">
        <v>2</v>
      </c>
      <c r="H122" s="46">
        <v>170.81</v>
      </c>
      <c r="I122" s="46">
        <f t="shared" si="45"/>
        <v>223.61</v>
      </c>
      <c r="J122" s="46">
        <f t="shared" ref="J122:J127" si="49">ROUND(G122*I122,2)</f>
        <v>447.22</v>
      </c>
      <c r="K122" s="47">
        <f t="shared" ref="K122:K128" si="50">J122/$J$120</f>
        <v>3.4907751882861946E-3</v>
      </c>
    </row>
    <row r="123" spans="1:11" s="48" customFormat="1" ht="51.9" customHeight="1" x14ac:dyDescent="0.25">
      <c r="A123" s="2"/>
      <c r="B123" s="42" t="s">
        <v>328</v>
      </c>
      <c r="C123" s="43" t="s">
        <v>329</v>
      </c>
      <c r="D123" s="44" t="s">
        <v>43</v>
      </c>
      <c r="E123" s="44" t="s">
        <v>330</v>
      </c>
      <c r="F123" s="45" t="s">
        <v>44</v>
      </c>
      <c r="G123" s="46">
        <v>15</v>
      </c>
      <c r="H123" s="46">
        <v>66.58</v>
      </c>
      <c r="I123" s="46">
        <f t="shared" si="45"/>
        <v>87.16</v>
      </c>
      <c r="J123" s="46">
        <f t="shared" si="49"/>
        <v>1307.4000000000001</v>
      </c>
      <c r="K123" s="47">
        <f t="shared" si="50"/>
        <v>1.02049091748253E-2</v>
      </c>
    </row>
    <row r="124" spans="1:11" s="48" customFormat="1" ht="39" customHeight="1" x14ac:dyDescent="0.25">
      <c r="A124" s="2"/>
      <c r="B124" s="42" t="s">
        <v>331</v>
      </c>
      <c r="C124" s="43" t="s">
        <v>332</v>
      </c>
      <c r="D124" s="44" t="s">
        <v>43</v>
      </c>
      <c r="E124" s="44" t="s">
        <v>333</v>
      </c>
      <c r="F124" s="45" t="s">
        <v>44</v>
      </c>
      <c r="G124" s="46">
        <v>2</v>
      </c>
      <c r="H124" s="46">
        <v>505.65</v>
      </c>
      <c r="I124" s="46">
        <f t="shared" si="45"/>
        <v>661.95</v>
      </c>
      <c r="J124" s="46">
        <f t="shared" si="49"/>
        <v>1323.9</v>
      </c>
      <c r="K124" s="47">
        <f t="shared" si="50"/>
        <v>1.0333699905576881E-2</v>
      </c>
    </row>
    <row r="125" spans="1:11" s="48" customFormat="1" ht="26.1" customHeight="1" x14ac:dyDescent="0.25">
      <c r="A125" s="2"/>
      <c r="B125" s="42" t="s">
        <v>334</v>
      </c>
      <c r="C125" s="43" t="s">
        <v>335</v>
      </c>
      <c r="D125" s="44" t="s">
        <v>43</v>
      </c>
      <c r="E125" s="44" t="s">
        <v>336</v>
      </c>
      <c r="F125" s="45" t="s">
        <v>44</v>
      </c>
      <c r="G125" s="46">
        <v>2</v>
      </c>
      <c r="H125" s="46">
        <v>41.44</v>
      </c>
      <c r="I125" s="46">
        <f t="shared" si="45"/>
        <v>54.25</v>
      </c>
      <c r="J125" s="46">
        <f t="shared" si="49"/>
        <v>108.5</v>
      </c>
      <c r="K125" s="47">
        <f t="shared" si="50"/>
        <v>8.4689662342706516E-4</v>
      </c>
    </row>
    <row r="126" spans="1:11" s="48" customFormat="1" ht="129.9" customHeight="1" x14ac:dyDescent="0.25">
      <c r="A126" s="2"/>
      <c r="B126" s="42" t="s">
        <v>337</v>
      </c>
      <c r="C126" s="43" t="s">
        <v>338</v>
      </c>
      <c r="D126" s="44" t="s">
        <v>43</v>
      </c>
      <c r="E126" s="44" t="s">
        <v>339</v>
      </c>
      <c r="F126" s="45" t="s">
        <v>340</v>
      </c>
      <c r="G126" s="46">
        <v>27</v>
      </c>
      <c r="H126" s="46">
        <v>229.32</v>
      </c>
      <c r="I126" s="46">
        <f t="shared" si="45"/>
        <v>300.2</v>
      </c>
      <c r="J126" s="46">
        <f t="shared" si="49"/>
        <v>8105.4</v>
      </c>
      <c r="K126" s="47">
        <f>J126/$J$120</f>
        <v>6.3266690244476814E-2</v>
      </c>
    </row>
    <row r="127" spans="1:11" s="48" customFormat="1" ht="129.9" customHeight="1" x14ac:dyDescent="0.25">
      <c r="A127" s="2"/>
      <c r="B127" s="42" t="s">
        <v>341</v>
      </c>
      <c r="C127" s="43" t="s">
        <v>342</v>
      </c>
      <c r="D127" s="44" t="s">
        <v>22</v>
      </c>
      <c r="E127" s="44" t="s">
        <v>343</v>
      </c>
      <c r="F127" s="45" t="s">
        <v>340</v>
      </c>
      <c r="G127" s="46">
        <v>1</v>
      </c>
      <c r="H127" s="46">
        <f>CPU!K87</f>
        <v>254.12</v>
      </c>
      <c r="I127" s="46">
        <f t="shared" si="45"/>
        <v>332.67</v>
      </c>
      <c r="J127" s="46">
        <f t="shared" si="49"/>
        <v>332.67</v>
      </c>
      <c r="K127" s="47">
        <f t="shared" si="50"/>
        <v>2.5966552969168828E-3</v>
      </c>
    </row>
    <row r="128" spans="1:11" s="48" customFormat="1" ht="129.9" customHeight="1" x14ac:dyDescent="0.25">
      <c r="A128" s="2"/>
      <c r="B128" s="42" t="s">
        <v>344</v>
      </c>
      <c r="C128" s="43" t="s">
        <v>345</v>
      </c>
      <c r="D128" s="44" t="s">
        <v>22</v>
      </c>
      <c r="E128" s="44" t="s">
        <v>346</v>
      </c>
      <c r="F128" s="45" t="s">
        <v>340</v>
      </c>
      <c r="G128" s="46">
        <v>3</v>
      </c>
      <c r="H128" s="46">
        <f>CPU!K96</f>
        <v>231.48000000000002</v>
      </c>
      <c r="I128" s="46">
        <f t="shared" si="45"/>
        <v>303.02999999999997</v>
      </c>
      <c r="J128" s="46">
        <f t="shared" ref="J128:J138" si="51">ROUND(G128*I128,2)</f>
        <v>909.09</v>
      </c>
      <c r="K128" s="47">
        <f t="shared" si="50"/>
        <v>7.0959009344821258E-3</v>
      </c>
    </row>
    <row r="129" spans="1:11" s="48" customFormat="1" ht="129.9" customHeight="1" x14ac:dyDescent="0.25">
      <c r="A129" s="2"/>
      <c r="B129" s="42" t="s">
        <v>347</v>
      </c>
      <c r="C129" s="43" t="s">
        <v>348</v>
      </c>
      <c r="D129" s="44" t="s">
        <v>22</v>
      </c>
      <c r="E129" s="44" t="s">
        <v>349</v>
      </c>
      <c r="F129" s="45" t="s">
        <v>340</v>
      </c>
      <c r="G129" s="46">
        <v>1</v>
      </c>
      <c r="H129" s="46">
        <f>CPU!K105</f>
        <v>283.22000000000003</v>
      </c>
      <c r="I129" s="46">
        <f t="shared" si="45"/>
        <v>370.76</v>
      </c>
      <c r="J129" s="46">
        <f t="shared" si="51"/>
        <v>370.76</v>
      </c>
      <c r="K129" s="47">
        <f>J129/$J$120</f>
        <v>2.8939667474821998E-3</v>
      </c>
    </row>
    <row r="130" spans="1:11" s="48" customFormat="1" ht="129.9" customHeight="1" x14ac:dyDescent="0.25">
      <c r="A130" s="2"/>
      <c r="B130" s="42" t="s">
        <v>350</v>
      </c>
      <c r="C130" s="43" t="s">
        <v>351</v>
      </c>
      <c r="D130" s="44" t="s">
        <v>22</v>
      </c>
      <c r="E130" s="44" t="s">
        <v>352</v>
      </c>
      <c r="F130" s="45" t="s">
        <v>340</v>
      </c>
      <c r="G130" s="46">
        <v>3</v>
      </c>
      <c r="H130" s="46">
        <f>CPU!K114</f>
        <v>247.07000000000002</v>
      </c>
      <c r="I130" s="46">
        <f t="shared" si="45"/>
        <v>323.44</v>
      </c>
      <c r="J130" s="46">
        <f t="shared" si="51"/>
        <v>970.32</v>
      </c>
      <c r="K130" s="47">
        <f t="shared" ref="K130:K157" si="52">J130/$J$120</f>
        <v>7.5738316280529946E-3</v>
      </c>
    </row>
    <row r="131" spans="1:11" s="48" customFormat="1" ht="143.1" customHeight="1" x14ac:dyDescent="0.25">
      <c r="A131" s="2"/>
      <c r="B131" s="42" t="s">
        <v>353</v>
      </c>
      <c r="C131" s="43" t="s">
        <v>354</v>
      </c>
      <c r="D131" s="44" t="s">
        <v>22</v>
      </c>
      <c r="E131" s="44" t="s">
        <v>355</v>
      </c>
      <c r="F131" s="45" t="s">
        <v>340</v>
      </c>
      <c r="G131" s="46">
        <v>2</v>
      </c>
      <c r="H131" s="46">
        <f>CPU!K123</f>
        <v>247.07000000000002</v>
      </c>
      <c r="I131" s="46">
        <f t="shared" si="45"/>
        <v>323.44</v>
      </c>
      <c r="J131" s="46">
        <f t="shared" si="51"/>
        <v>646.88</v>
      </c>
      <c r="K131" s="47">
        <f t="shared" si="52"/>
        <v>5.0492210853686631E-3</v>
      </c>
    </row>
    <row r="132" spans="1:11" s="48" customFormat="1" ht="129.9" customHeight="1" x14ac:dyDescent="0.25">
      <c r="A132" s="2"/>
      <c r="B132" s="42" t="s">
        <v>356</v>
      </c>
      <c r="C132" s="43" t="s">
        <v>357</v>
      </c>
      <c r="D132" s="44" t="s">
        <v>22</v>
      </c>
      <c r="E132" s="44" t="s">
        <v>358</v>
      </c>
      <c r="F132" s="45" t="s">
        <v>340</v>
      </c>
      <c r="G132" s="46">
        <v>2</v>
      </c>
      <c r="H132" s="46">
        <f>CPU!K132</f>
        <v>283.94</v>
      </c>
      <c r="I132" s="46">
        <f t="shared" si="45"/>
        <v>371.71</v>
      </c>
      <c r="J132" s="46">
        <f t="shared" si="51"/>
        <v>743.42</v>
      </c>
      <c r="K132" s="47">
        <f t="shared" si="52"/>
        <v>5.8027639427479143E-3</v>
      </c>
    </row>
    <row r="133" spans="1:11" s="48" customFormat="1" ht="129.9" customHeight="1" x14ac:dyDescent="0.25">
      <c r="A133" s="2"/>
      <c r="B133" s="42" t="s">
        <v>359</v>
      </c>
      <c r="C133" s="43" t="s">
        <v>360</v>
      </c>
      <c r="D133" s="44" t="s">
        <v>43</v>
      </c>
      <c r="E133" s="44" t="s">
        <v>361</v>
      </c>
      <c r="F133" s="45" t="s">
        <v>340</v>
      </c>
      <c r="G133" s="46">
        <v>37</v>
      </c>
      <c r="H133" s="46">
        <v>282.76</v>
      </c>
      <c r="I133" s="46">
        <f t="shared" si="45"/>
        <v>370.16</v>
      </c>
      <c r="J133" s="46">
        <f t="shared" si="51"/>
        <v>13695.92</v>
      </c>
      <c r="K133" s="47">
        <f t="shared" si="52"/>
        <v>0.10690348758273926</v>
      </c>
    </row>
    <row r="134" spans="1:11" s="48" customFormat="1" ht="65.099999999999994" customHeight="1" x14ac:dyDescent="0.25">
      <c r="A134" s="2"/>
      <c r="B134" s="42" t="s">
        <v>362</v>
      </c>
      <c r="C134" s="43" t="s">
        <v>363</v>
      </c>
      <c r="D134" s="44" t="s">
        <v>22</v>
      </c>
      <c r="E134" s="44" t="s">
        <v>364</v>
      </c>
      <c r="F134" s="45" t="s">
        <v>340</v>
      </c>
      <c r="G134" s="46">
        <v>15</v>
      </c>
      <c r="H134" s="46">
        <f>CPU!K141</f>
        <v>251.64</v>
      </c>
      <c r="I134" s="46">
        <f t="shared" si="45"/>
        <v>329.42</v>
      </c>
      <c r="J134" s="46">
        <f t="shared" si="51"/>
        <v>4941.3</v>
      </c>
      <c r="K134" s="47">
        <f t="shared" si="52"/>
        <v>3.856931138562357E-2</v>
      </c>
    </row>
    <row r="135" spans="1:11" s="48" customFormat="1" ht="129.9" customHeight="1" x14ac:dyDescent="0.25">
      <c r="A135" s="2"/>
      <c r="B135" s="42" t="s">
        <v>365</v>
      </c>
      <c r="C135" s="43" t="s">
        <v>366</v>
      </c>
      <c r="D135" s="44" t="s">
        <v>22</v>
      </c>
      <c r="E135" s="44" t="s">
        <v>367</v>
      </c>
      <c r="F135" s="45" t="s">
        <v>340</v>
      </c>
      <c r="G135" s="46">
        <v>15</v>
      </c>
      <c r="H135" s="46">
        <f>CPU!K152</f>
        <v>297.09000000000003</v>
      </c>
      <c r="I135" s="46">
        <f t="shared" si="45"/>
        <v>388.92</v>
      </c>
      <c r="J135" s="46">
        <f t="shared" si="51"/>
        <v>5833.8</v>
      </c>
      <c r="K135" s="47">
        <f t="shared" si="52"/>
        <v>4.5535719094459103E-2</v>
      </c>
    </row>
    <row r="136" spans="1:11" s="48" customFormat="1" ht="65.099999999999994" customHeight="1" x14ac:dyDescent="0.25">
      <c r="A136" s="2"/>
      <c r="B136" s="42" t="s">
        <v>368</v>
      </c>
      <c r="C136" s="43" t="s">
        <v>369</v>
      </c>
      <c r="D136" s="44" t="s">
        <v>22</v>
      </c>
      <c r="E136" s="44" t="s">
        <v>370</v>
      </c>
      <c r="F136" s="45" t="s">
        <v>340</v>
      </c>
      <c r="G136" s="46">
        <v>1</v>
      </c>
      <c r="H136" s="46">
        <f>CPU!K161</f>
        <v>257.05</v>
      </c>
      <c r="I136" s="46">
        <f t="shared" si="45"/>
        <v>336.5</v>
      </c>
      <c r="J136" s="46">
        <f t="shared" si="51"/>
        <v>336.5</v>
      </c>
      <c r="K136" s="47">
        <f t="shared" si="52"/>
        <v>2.6265503574489165E-3</v>
      </c>
    </row>
    <row r="137" spans="1:11" s="48" customFormat="1" ht="65.099999999999994" customHeight="1" x14ac:dyDescent="0.25">
      <c r="A137" s="2"/>
      <c r="B137" s="42" t="s">
        <v>371</v>
      </c>
      <c r="C137" s="43" t="s">
        <v>372</v>
      </c>
      <c r="D137" s="44" t="s">
        <v>22</v>
      </c>
      <c r="E137" s="44" t="s">
        <v>373</v>
      </c>
      <c r="F137" s="45" t="s">
        <v>340</v>
      </c>
      <c r="G137" s="46">
        <v>2</v>
      </c>
      <c r="H137" s="46">
        <f>CPU!K172</f>
        <v>355.59</v>
      </c>
      <c r="I137" s="46">
        <f t="shared" si="45"/>
        <v>465.5</v>
      </c>
      <c r="J137" s="46">
        <f t="shared" si="51"/>
        <v>931</v>
      </c>
      <c r="K137" s="47">
        <f t="shared" si="52"/>
        <v>7.2669194139225587E-3</v>
      </c>
    </row>
    <row r="138" spans="1:11" s="48" customFormat="1" ht="65.099999999999994" customHeight="1" x14ac:dyDescent="0.25">
      <c r="A138" s="2"/>
      <c r="B138" s="42" t="s">
        <v>374</v>
      </c>
      <c r="C138" s="43">
        <v>104481</v>
      </c>
      <c r="D138" s="44" t="s">
        <v>198</v>
      </c>
      <c r="E138" s="44" t="s">
        <v>375</v>
      </c>
      <c r="F138" s="45" t="s">
        <v>340</v>
      </c>
      <c r="G138" s="46">
        <v>2</v>
      </c>
      <c r="H138" s="46">
        <v>300.18</v>
      </c>
      <c r="I138" s="46">
        <f t="shared" si="45"/>
        <v>392.97</v>
      </c>
      <c r="J138" s="46">
        <f t="shared" si="51"/>
        <v>785.94</v>
      </c>
      <c r="K138" s="47">
        <f t="shared" si="52"/>
        <v>6.1346537531453242E-3</v>
      </c>
    </row>
    <row r="139" spans="1:11" s="48" customFormat="1" ht="39" customHeight="1" x14ac:dyDescent="0.25">
      <c r="A139" s="2"/>
      <c r="B139" s="42" t="s">
        <v>376</v>
      </c>
      <c r="C139" s="43" t="s">
        <v>915</v>
      </c>
      <c r="D139" s="44" t="s">
        <v>150</v>
      </c>
      <c r="E139" s="44" t="s">
        <v>377</v>
      </c>
      <c r="F139" s="45" t="s">
        <v>340</v>
      </c>
      <c r="G139" s="46">
        <v>2</v>
      </c>
      <c r="H139" s="46">
        <v>289.56</v>
      </c>
      <c r="I139" s="46">
        <f t="shared" si="45"/>
        <v>379.06</v>
      </c>
      <c r="J139" s="46">
        <f t="shared" ref="J139:J157" si="53">ROUND(G139*I139,2)</f>
        <v>758.12</v>
      </c>
      <c r="K139" s="47">
        <f t="shared" si="52"/>
        <v>5.917504775599324E-3</v>
      </c>
    </row>
    <row r="140" spans="1:11" s="48" customFormat="1" ht="39" customHeight="1" x14ac:dyDescent="0.25">
      <c r="A140" s="2"/>
      <c r="B140" s="42" t="s">
        <v>378</v>
      </c>
      <c r="C140" s="43" t="s">
        <v>916</v>
      </c>
      <c r="D140" s="44" t="s">
        <v>150</v>
      </c>
      <c r="E140" s="44" t="s">
        <v>380</v>
      </c>
      <c r="F140" s="45" t="s">
        <v>44</v>
      </c>
      <c r="G140" s="46">
        <v>14.35</v>
      </c>
      <c r="H140" s="46">
        <v>111.48</v>
      </c>
      <c r="I140" s="46">
        <f t="shared" si="45"/>
        <v>145.94</v>
      </c>
      <c r="J140" s="46">
        <f t="shared" si="53"/>
        <v>2094.2399999999998</v>
      </c>
      <c r="K140" s="47">
        <f t="shared" si="52"/>
        <v>1.6346587876920709E-2</v>
      </c>
    </row>
    <row r="141" spans="1:11" s="48" customFormat="1" ht="26.1" customHeight="1" x14ac:dyDescent="0.25">
      <c r="A141" s="2"/>
      <c r="B141" s="42" t="s">
        <v>381</v>
      </c>
      <c r="C141" s="43" t="s">
        <v>917</v>
      </c>
      <c r="D141" s="44" t="s">
        <v>150</v>
      </c>
      <c r="E141" s="44" t="s">
        <v>382</v>
      </c>
      <c r="F141" s="45" t="s">
        <v>44</v>
      </c>
      <c r="G141" s="46">
        <v>14.35</v>
      </c>
      <c r="H141" s="46">
        <v>58.82</v>
      </c>
      <c r="I141" s="46">
        <f t="shared" si="45"/>
        <v>77</v>
      </c>
      <c r="J141" s="46">
        <f t="shared" si="53"/>
        <v>1104.95</v>
      </c>
      <c r="K141" s="47">
        <f t="shared" si="52"/>
        <v>8.6246859359975642E-3</v>
      </c>
    </row>
    <row r="142" spans="1:11" s="48" customFormat="1" ht="26.1" customHeight="1" x14ac:dyDescent="0.25">
      <c r="A142" s="2"/>
      <c r="B142" s="42" t="s">
        <v>383</v>
      </c>
      <c r="C142" s="43" t="s">
        <v>918</v>
      </c>
      <c r="D142" s="44" t="s">
        <v>150</v>
      </c>
      <c r="E142" s="44" t="s">
        <v>385</v>
      </c>
      <c r="F142" s="45" t="s">
        <v>44</v>
      </c>
      <c r="G142" s="46">
        <v>1</v>
      </c>
      <c r="H142" s="46">
        <v>40.46</v>
      </c>
      <c r="I142" s="46">
        <f t="shared" si="45"/>
        <v>52.97</v>
      </c>
      <c r="J142" s="46">
        <f t="shared" si="53"/>
        <v>52.97</v>
      </c>
      <c r="K142" s="47">
        <f t="shared" si="52"/>
        <v>4.1345727320674325E-4</v>
      </c>
    </row>
    <row r="143" spans="1:11" s="48" customFormat="1" ht="26.1" customHeight="1" x14ac:dyDescent="0.25">
      <c r="A143" s="2"/>
      <c r="B143" s="42" t="s">
        <v>386</v>
      </c>
      <c r="C143" s="43" t="s">
        <v>919</v>
      </c>
      <c r="D143" s="44" t="s">
        <v>150</v>
      </c>
      <c r="E143" s="44" t="s">
        <v>387</v>
      </c>
      <c r="F143" s="45" t="s">
        <v>44</v>
      </c>
      <c r="G143" s="46">
        <v>1</v>
      </c>
      <c r="H143" s="46">
        <v>22.66</v>
      </c>
      <c r="I143" s="46">
        <f t="shared" si="45"/>
        <v>29.66</v>
      </c>
      <c r="J143" s="46">
        <f t="shared" si="53"/>
        <v>29.66</v>
      </c>
      <c r="K143" s="47">
        <f t="shared" si="52"/>
        <v>2.3151109539950926E-4</v>
      </c>
    </row>
    <row r="144" spans="1:11" s="48" customFormat="1" ht="24" customHeight="1" x14ac:dyDescent="0.25">
      <c r="A144" s="2"/>
      <c r="B144" s="42" t="s">
        <v>388</v>
      </c>
      <c r="C144" s="43" t="s">
        <v>920</v>
      </c>
      <c r="D144" s="44" t="s">
        <v>150</v>
      </c>
      <c r="E144" s="44" t="s">
        <v>390</v>
      </c>
      <c r="F144" s="45" t="s">
        <v>44</v>
      </c>
      <c r="G144" s="46">
        <v>2</v>
      </c>
      <c r="H144" s="46">
        <v>26.81</v>
      </c>
      <c r="I144" s="46">
        <f t="shared" si="45"/>
        <v>35.1</v>
      </c>
      <c r="J144" s="46">
        <f t="shared" si="53"/>
        <v>70.2</v>
      </c>
      <c r="K144" s="47">
        <f t="shared" si="52"/>
        <v>5.4794601810672792E-4</v>
      </c>
    </row>
    <row r="145" spans="1:11" s="48" customFormat="1" ht="39" customHeight="1" x14ac:dyDescent="0.25">
      <c r="A145" s="2"/>
      <c r="B145" s="42" t="s">
        <v>391</v>
      </c>
      <c r="C145" s="43" t="s">
        <v>921</v>
      </c>
      <c r="D145" s="44" t="s">
        <v>150</v>
      </c>
      <c r="E145" s="44" t="s">
        <v>392</v>
      </c>
      <c r="F145" s="45" t="s">
        <v>44</v>
      </c>
      <c r="G145" s="46">
        <v>2</v>
      </c>
      <c r="H145" s="46">
        <v>54.69</v>
      </c>
      <c r="I145" s="46">
        <f t="shared" si="45"/>
        <v>71.59</v>
      </c>
      <c r="J145" s="46">
        <f t="shared" si="53"/>
        <v>143.18</v>
      </c>
      <c r="K145" s="47">
        <f t="shared" si="52"/>
        <v>1.117591322970389E-3</v>
      </c>
    </row>
    <row r="146" spans="1:11" s="48" customFormat="1" ht="26.1" customHeight="1" x14ac:dyDescent="0.25">
      <c r="A146" s="2"/>
      <c r="B146" s="42" t="s">
        <v>393</v>
      </c>
      <c r="C146" s="43" t="s">
        <v>394</v>
      </c>
      <c r="D146" s="44" t="s">
        <v>43</v>
      </c>
      <c r="E146" s="44" t="s">
        <v>395</v>
      </c>
      <c r="F146" s="45" t="s">
        <v>48</v>
      </c>
      <c r="G146" s="46">
        <v>190.15</v>
      </c>
      <c r="H146" s="46">
        <v>27.05</v>
      </c>
      <c r="I146" s="46">
        <f t="shared" si="45"/>
        <v>35.409999999999997</v>
      </c>
      <c r="J146" s="46">
        <f t="shared" si="53"/>
        <v>6733.21</v>
      </c>
      <c r="K146" s="47">
        <f t="shared" si="52"/>
        <v>5.2556062800233637E-2</v>
      </c>
    </row>
    <row r="147" spans="1:11" s="48" customFormat="1" ht="26.1" customHeight="1" x14ac:dyDescent="0.25">
      <c r="A147" s="2"/>
      <c r="B147" s="42" t="s">
        <v>396</v>
      </c>
      <c r="C147" s="43" t="s">
        <v>397</v>
      </c>
      <c r="D147" s="44" t="s">
        <v>43</v>
      </c>
      <c r="E147" s="44" t="s">
        <v>398</v>
      </c>
      <c r="F147" s="45" t="s">
        <v>48</v>
      </c>
      <c r="G147" s="46">
        <v>18</v>
      </c>
      <c r="H147" s="46">
        <v>52.01</v>
      </c>
      <c r="I147" s="46">
        <f t="shared" si="45"/>
        <v>68.09</v>
      </c>
      <c r="J147" s="46">
        <f t="shared" si="53"/>
        <v>1225.6199999999999</v>
      </c>
      <c r="K147" s="47">
        <f t="shared" si="52"/>
        <v>9.566575480227461E-3</v>
      </c>
    </row>
    <row r="148" spans="1:11" s="48" customFormat="1" ht="39" customHeight="1" x14ac:dyDescent="0.25">
      <c r="A148" s="2"/>
      <c r="B148" s="42" t="s">
        <v>399</v>
      </c>
      <c r="C148" s="43" t="s">
        <v>400</v>
      </c>
      <c r="D148" s="44" t="s">
        <v>43</v>
      </c>
      <c r="E148" s="44" t="s">
        <v>401</v>
      </c>
      <c r="F148" s="45" t="s">
        <v>48</v>
      </c>
      <c r="G148" s="46">
        <v>50</v>
      </c>
      <c r="H148" s="46">
        <v>24.18</v>
      </c>
      <c r="I148" s="46">
        <f t="shared" si="45"/>
        <v>31.65</v>
      </c>
      <c r="J148" s="46">
        <f t="shared" si="53"/>
        <v>1582.5</v>
      </c>
      <c r="K148" s="47">
        <f t="shared" si="52"/>
        <v>1.2352201903901665E-2</v>
      </c>
    </row>
    <row r="149" spans="1:11" s="48" customFormat="1" ht="39" customHeight="1" x14ac:dyDescent="0.25">
      <c r="A149" s="2"/>
      <c r="B149" s="42" t="s">
        <v>402</v>
      </c>
      <c r="C149" s="43" t="s">
        <v>403</v>
      </c>
      <c r="D149" s="44" t="s">
        <v>43</v>
      </c>
      <c r="E149" s="44" t="s">
        <v>404</v>
      </c>
      <c r="F149" s="45" t="s">
        <v>48</v>
      </c>
      <c r="G149" s="46">
        <v>1520.37</v>
      </c>
      <c r="H149" s="46">
        <v>4.68</v>
      </c>
      <c r="I149" s="46">
        <f t="shared" si="45"/>
        <v>6.13</v>
      </c>
      <c r="J149" s="46">
        <f t="shared" si="53"/>
        <v>9319.8700000000008</v>
      </c>
      <c r="K149" s="47">
        <f t="shared" si="52"/>
        <v>7.2746234412711538E-2</v>
      </c>
    </row>
    <row r="150" spans="1:11" s="48" customFormat="1" ht="39" customHeight="1" x14ac:dyDescent="0.25">
      <c r="A150" s="2"/>
      <c r="B150" s="42" t="s">
        <v>405</v>
      </c>
      <c r="C150" s="43" t="s">
        <v>406</v>
      </c>
      <c r="D150" s="44" t="s">
        <v>43</v>
      </c>
      <c r="E150" s="44" t="s">
        <v>407</v>
      </c>
      <c r="F150" s="45" t="s">
        <v>48</v>
      </c>
      <c r="G150" s="46">
        <v>524.15</v>
      </c>
      <c r="H150" s="46">
        <v>6.54</v>
      </c>
      <c r="I150" s="46">
        <f t="shared" si="45"/>
        <v>8.56</v>
      </c>
      <c r="J150" s="46">
        <f t="shared" si="53"/>
        <v>4486.72</v>
      </c>
      <c r="K150" s="47">
        <f t="shared" si="52"/>
        <v>3.5021087725923335E-2</v>
      </c>
    </row>
    <row r="151" spans="1:11" s="48" customFormat="1" ht="39" customHeight="1" x14ac:dyDescent="0.25">
      <c r="A151" s="2"/>
      <c r="B151" s="42" t="s">
        <v>408</v>
      </c>
      <c r="C151" s="43" t="s">
        <v>409</v>
      </c>
      <c r="D151" s="44" t="s">
        <v>43</v>
      </c>
      <c r="E151" s="44" t="s">
        <v>410</v>
      </c>
      <c r="F151" s="45" t="s">
        <v>48</v>
      </c>
      <c r="G151" s="46">
        <v>307.83999999999997</v>
      </c>
      <c r="H151" s="46">
        <v>9.25</v>
      </c>
      <c r="I151" s="46">
        <f t="shared" si="45"/>
        <v>12.11</v>
      </c>
      <c r="J151" s="46">
        <f t="shared" si="53"/>
        <v>3727.94</v>
      </c>
      <c r="K151" s="47">
        <f t="shared" si="52"/>
        <v>2.9098431321093948E-2</v>
      </c>
    </row>
    <row r="152" spans="1:11" s="48" customFormat="1" ht="39" customHeight="1" x14ac:dyDescent="0.25">
      <c r="A152" s="2"/>
      <c r="B152" s="42" t="s">
        <v>411</v>
      </c>
      <c r="C152" s="43" t="s">
        <v>412</v>
      </c>
      <c r="D152" s="44" t="s">
        <v>43</v>
      </c>
      <c r="E152" s="44" t="s">
        <v>413</v>
      </c>
      <c r="F152" s="45" t="s">
        <v>48</v>
      </c>
      <c r="G152" s="46">
        <v>100</v>
      </c>
      <c r="H152" s="46">
        <v>41.92</v>
      </c>
      <c r="I152" s="46">
        <f t="shared" si="45"/>
        <v>54.88</v>
      </c>
      <c r="J152" s="46">
        <f t="shared" si="53"/>
        <v>5488</v>
      </c>
      <c r="K152" s="47">
        <f t="shared" si="52"/>
        <v>4.2836577597859297E-2</v>
      </c>
    </row>
    <row r="153" spans="1:11" s="48" customFormat="1" ht="39" customHeight="1" x14ac:dyDescent="0.25">
      <c r="A153" s="2"/>
      <c r="B153" s="42" t="s">
        <v>414</v>
      </c>
      <c r="C153" s="43" t="s">
        <v>415</v>
      </c>
      <c r="D153" s="44" t="s">
        <v>43</v>
      </c>
      <c r="E153" s="44" t="s">
        <v>416</v>
      </c>
      <c r="F153" s="45" t="s">
        <v>48</v>
      </c>
      <c r="G153" s="46">
        <v>30</v>
      </c>
      <c r="H153" s="46">
        <v>84.24</v>
      </c>
      <c r="I153" s="46">
        <f t="shared" si="45"/>
        <v>110.28</v>
      </c>
      <c r="J153" s="46">
        <f t="shared" si="53"/>
        <v>3308.4</v>
      </c>
      <c r="K153" s="47">
        <f t="shared" si="52"/>
        <v>2.5823712340517075E-2</v>
      </c>
    </row>
    <row r="154" spans="1:11" s="48" customFormat="1" ht="39" customHeight="1" x14ac:dyDescent="0.25">
      <c r="A154" s="2"/>
      <c r="B154" s="42" t="s">
        <v>417</v>
      </c>
      <c r="C154" s="43" t="s">
        <v>418</v>
      </c>
      <c r="D154" s="44" t="s">
        <v>43</v>
      </c>
      <c r="E154" s="44" t="s">
        <v>419</v>
      </c>
      <c r="F154" s="45" t="s">
        <v>44</v>
      </c>
      <c r="G154" s="46">
        <v>5</v>
      </c>
      <c r="H154" s="46">
        <v>34.799999999999997</v>
      </c>
      <c r="I154" s="46">
        <f t="shared" si="45"/>
        <v>45.56</v>
      </c>
      <c r="J154" s="46">
        <f t="shared" si="53"/>
        <v>227.8</v>
      </c>
      <c r="K154" s="47">
        <f t="shared" si="52"/>
        <v>1.7780926342551655E-3</v>
      </c>
    </row>
    <row r="155" spans="1:11" s="48" customFormat="1" ht="39" customHeight="1" x14ac:dyDescent="0.25">
      <c r="A155" s="2"/>
      <c r="B155" s="42" t="s">
        <v>420</v>
      </c>
      <c r="C155" s="43" t="s">
        <v>421</v>
      </c>
      <c r="D155" s="44" t="s">
        <v>43</v>
      </c>
      <c r="E155" s="44" t="s">
        <v>422</v>
      </c>
      <c r="F155" s="45" t="s">
        <v>44</v>
      </c>
      <c r="G155" s="46">
        <v>30</v>
      </c>
      <c r="H155" s="46">
        <v>34.799999999999997</v>
      </c>
      <c r="I155" s="46">
        <f t="shared" si="45"/>
        <v>45.56</v>
      </c>
      <c r="J155" s="46">
        <f t="shared" si="53"/>
        <v>1366.8</v>
      </c>
      <c r="K155" s="47">
        <f t="shared" si="52"/>
        <v>1.0668555805530992E-2</v>
      </c>
    </row>
    <row r="156" spans="1:11" s="48" customFormat="1" ht="39" customHeight="1" x14ac:dyDescent="0.25">
      <c r="A156" s="2"/>
      <c r="B156" s="42" t="s">
        <v>423</v>
      </c>
      <c r="C156" s="43" t="s">
        <v>424</v>
      </c>
      <c r="D156" s="44" t="s">
        <v>43</v>
      </c>
      <c r="E156" s="44" t="s">
        <v>425</v>
      </c>
      <c r="F156" s="45" t="s">
        <v>44</v>
      </c>
      <c r="G156" s="46">
        <v>42</v>
      </c>
      <c r="H156" s="46">
        <v>37.29</v>
      </c>
      <c r="I156" s="46">
        <f t="shared" si="45"/>
        <v>48.82</v>
      </c>
      <c r="J156" s="46">
        <f t="shared" si="53"/>
        <v>2050.44</v>
      </c>
      <c r="K156" s="47">
        <f t="shared" si="52"/>
        <v>1.6004707028016513E-2</v>
      </c>
    </row>
    <row r="157" spans="1:11" s="48" customFormat="1" ht="65.099999999999994" customHeight="1" x14ac:dyDescent="0.25">
      <c r="A157" s="2"/>
      <c r="B157" s="42" t="s">
        <v>426</v>
      </c>
      <c r="C157" s="43" t="s">
        <v>427</v>
      </c>
      <c r="D157" s="44" t="s">
        <v>43</v>
      </c>
      <c r="E157" s="44" t="s">
        <v>428</v>
      </c>
      <c r="F157" s="45" t="s">
        <v>44</v>
      </c>
      <c r="G157" s="46">
        <v>74</v>
      </c>
      <c r="H157" s="46">
        <v>32.72</v>
      </c>
      <c r="I157" s="46">
        <f t="shared" si="45"/>
        <v>42.83</v>
      </c>
      <c r="J157" s="46">
        <f t="shared" si="53"/>
        <v>3169.42</v>
      </c>
      <c r="K157" s="47">
        <f t="shared" si="52"/>
        <v>2.4738904112647085E-2</v>
      </c>
    </row>
    <row r="158" spans="1:11" ht="24" customHeight="1" x14ac:dyDescent="0.25">
      <c r="B158" s="38" t="s">
        <v>429</v>
      </c>
      <c r="C158" s="39"/>
      <c r="D158" s="39"/>
      <c r="E158" s="39" t="s">
        <v>430</v>
      </c>
      <c r="F158" s="39"/>
      <c r="G158" s="40"/>
      <c r="H158" s="39"/>
      <c r="I158" s="39"/>
      <c r="J158" s="40">
        <f>SUM(J159:J160)</f>
        <v>2663.4399999999996</v>
      </c>
      <c r="K158" s="41">
        <f>J158/$J$116</f>
        <v>1.3767852799806465E-2</v>
      </c>
    </row>
    <row r="159" spans="1:11" s="48" customFormat="1" ht="51.9" customHeight="1" x14ac:dyDescent="0.25">
      <c r="A159" s="2"/>
      <c r="B159" s="42" t="s">
        <v>431</v>
      </c>
      <c r="C159" s="43" t="s">
        <v>432</v>
      </c>
      <c r="D159" s="44" t="s">
        <v>22</v>
      </c>
      <c r="E159" s="44" t="s">
        <v>433</v>
      </c>
      <c r="F159" s="45" t="s">
        <v>44</v>
      </c>
      <c r="G159" s="46">
        <v>1</v>
      </c>
      <c r="H159" s="46">
        <f>CPU!K185</f>
        <v>1717.1399999999999</v>
      </c>
      <c r="I159" s="46">
        <f t="shared" si="45"/>
        <v>2247.91</v>
      </c>
      <c r="J159" s="46">
        <f t="shared" ref="J159" si="54">ROUND(G159*I159,2)</f>
        <v>2247.91</v>
      </c>
      <c r="K159" s="47">
        <f>J159/$J$158</f>
        <v>0.84398747484456205</v>
      </c>
    </row>
    <row r="160" spans="1:11" s="48" customFormat="1" ht="24" customHeight="1" x14ac:dyDescent="0.25">
      <c r="A160" s="2"/>
      <c r="B160" s="42" t="s">
        <v>434</v>
      </c>
      <c r="C160" s="43" t="s">
        <v>435</v>
      </c>
      <c r="D160" s="44" t="s">
        <v>22</v>
      </c>
      <c r="E160" s="44" t="s">
        <v>436</v>
      </c>
      <c r="F160" s="45" t="s">
        <v>44</v>
      </c>
      <c r="G160" s="46">
        <v>1</v>
      </c>
      <c r="H160" s="46">
        <f>CPU!K194</f>
        <v>317.42</v>
      </c>
      <c r="I160" s="46">
        <f t="shared" si="45"/>
        <v>415.53</v>
      </c>
      <c r="J160" s="46">
        <f t="shared" ref="J160" si="55">ROUND(G160*I160,2)</f>
        <v>415.53</v>
      </c>
      <c r="K160" s="47">
        <f>J160/$J$158</f>
        <v>0.15601252515543809</v>
      </c>
    </row>
    <row r="161" spans="1:11" ht="24" customHeight="1" x14ac:dyDescent="0.25">
      <c r="B161" s="38" t="s">
        <v>437</v>
      </c>
      <c r="C161" s="39"/>
      <c r="D161" s="39"/>
      <c r="E161" s="39" t="s">
        <v>438</v>
      </c>
      <c r="F161" s="39"/>
      <c r="G161" s="40"/>
      <c r="H161" s="39"/>
      <c r="I161" s="39"/>
      <c r="J161" s="40">
        <f>SUM(J162:J169)</f>
        <v>5546.5199999999995</v>
      </c>
      <c r="K161" s="41">
        <f>J161/$J$116</f>
        <v>2.8671068584680923E-2</v>
      </c>
    </row>
    <row r="162" spans="1:11" s="48" customFormat="1" ht="24" customHeight="1" x14ac:dyDescent="0.25">
      <c r="A162" s="2"/>
      <c r="B162" s="42" t="s">
        <v>439</v>
      </c>
      <c r="C162" s="43" t="s">
        <v>435</v>
      </c>
      <c r="D162" s="44" t="s">
        <v>22</v>
      </c>
      <c r="E162" s="44" t="s">
        <v>436</v>
      </c>
      <c r="F162" s="45" t="s">
        <v>44</v>
      </c>
      <c r="G162" s="46">
        <v>1</v>
      </c>
      <c r="H162" s="46">
        <f>H160</f>
        <v>317.42</v>
      </c>
      <c r="I162" s="46">
        <f t="shared" si="45"/>
        <v>415.53</v>
      </c>
      <c r="J162" s="46">
        <f t="shared" ref="J162" si="56">ROUND(G162*I162,2)</f>
        <v>415.53</v>
      </c>
      <c r="K162" s="47">
        <f>J162/$J$161</f>
        <v>7.491724540793146E-2</v>
      </c>
    </row>
    <row r="163" spans="1:11" s="48" customFormat="1" ht="24" customHeight="1" x14ac:dyDescent="0.25">
      <c r="A163" s="2"/>
      <c r="B163" s="42" t="s">
        <v>440</v>
      </c>
      <c r="C163" s="43" t="s">
        <v>441</v>
      </c>
      <c r="D163" s="44" t="s">
        <v>43</v>
      </c>
      <c r="E163" s="44" t="s">
        <v>442</v>
      </c>
      <c r="F163" s="45" t="s">
        <v>44</v>
      </c>
      <c r="G163" s="46">
        <v>3</v>
      </c>
      <c r="H163" s="46">
        <v>21.93</v>
      </c>
      <c r="I163" s="46">
        <f t="shared" si="45"/>
        <v>28.71</v>
      </c>
      <c r="J163" s="46">
        <f t="shared" ref="J163:J169" si="57">ROUND(G163*I163,2)</f>
        <v>86.13</v>
      </c>
      <c r="K163" s="47">
        <f t="shared" ref="K163:K169" si="58">J163/$J$161</f>
        <v>1.5528655805802557E-2</v>
      </c>
    </row>
    <row r="164" spans="1:11" s="48" customFormat="1" ht="24" customHeight="1" x14ac:dyDescent="0.25">
      <c r="A164" s="2"/>
      <c r="B164" s="42" t="s">
        <v>443</v>
      </c>
      <c r="C164" s="43" t="s">
        <v>444</v>
      </c>
      <c r="D164" s="44" t="s">
        <v>22</v>
      </c>
      <c r="E164" s="44" t="s">
        <v>445</v>
      </c>
      <c r="F164" s="45" t="s">
        <v>44</v>
      </c>
      <c r="G164" s="46">
        <v>4</v>
      </c>
      <c r="H164" s="46">
        <f>CPU!K201</f>
        <v>395.07000000000005</v>
      </c>
      <c r="I164" s="46">
        <f t="shared" si="45"/>
        <v>517.19000000000005</v>
      </c>
      <c r="J164" s="46">
        <f t="shared" si="57"/>
        <v>2068.7600000000002</v>
      </c>
      <c r="K164" s="47">
        <f t="shared" si="58"/>
        <v>0.37298342023466974</v>
      </c>
    </row>
    <row r="165" spans="1:11" s="48" customFormat="1" ht="24" customHeight="1" x14ac:dyDescent="0.25">
      <c r="A165" s="2"/>
      <c r="B165" s="42" t="s">
        <v>446</v>
      </c>
      <c r="C165" s="43" t="s">
        <v>447</v>
      </c>
      <c r="D165" s="44" t="s">
        <v>43</v>
      </c>
      <c r="E165" s="44" t="s">
        <v>448</v>
      </c>
      <c r="F165" s="45" t="s">
        <v>44</v>
      </c>
      <c r="G165" s="46">
        <v>16</v>
      </c>
      <c r="H165" s="46">
        <v>21.73</v>
      </c>
      <c r="I165" s="46">
        <f t="shared" si="45"/>
        <v>28.45</v>
      </c>
      <c r="J165" s="46">
        <f t="shared" si="57"/>
        <v>455.2</v>
      </c>
      <c r="K165" s="47">
        <f t="shared" si="58"/>
        <v>8.2069477798691795E-2</v>
      </c>
    </row>
    <row r="166" spans="1:11" s="48" customFormat="1" ht="24" customHeight="1" x14ac:dyDescent="0.25">
      <c r="A166" s="2"/>
      <c r="B166" s="42" t="s">
        <v>449</v>
      </c>
      <c r="C166" s="43" t="s">
        <v>450</v>
      </c>
      <c r="D166" s="44" t="s">
        <v>43</v>
      </c>
      <c r="E166" s="44" t="s">
        <v>451</v>
      </c>
      <c r="F166" s="45" t="s">
        <v>44</v>
      </c>
      <c r="G166" s="46">
        <v>10</v>
      </c>
      <c r="H166" s="46">
        <v>64.14</v>
      </c>
      <c r="I166" s="46">
        <f t="shared" si="45"/>
        <v>83.97</v>
      </c>
      <c r="J166" s="46">
        <f t="shared" si="57"/>
        <v>839.7</v>
      </c>
      <c r="K166" s="47">
        <f t="shared" si="58"/>
        <v>0.1513922243136237</v>
      </c>
    </row>
    <row r="167" spans="1:11" s="48" customFormat="1" ht="51.9" customHeight="1" x14ac:dyDescent="0.25">
      <c r="A167" s="2"/>
      <c r="B167" s="42" t="s">
        <v>452</v>
      </c>
      <c r="C167" s="43" t="s">
        <v>453</v>
      </c>
      <c r="D167" s="44" t="s">
        <v>43</v>
      </c>
      <c r="E167" s="44" t="s">
        <v>454</v>
      </c>
      <c r="F167" s="45" t="s">
        <v>44</v>
      </c>
      <c r="G167" s="46">
        <v>6</v>
      </c>
      <c r="H167" s="46">
        <v>124.69</v>
      </c>
      <c r="I167" s="46">
        <f t="shared" si="45"/>
        <v>163.22999999999999</v>
      </c>
      <c r="J167" s="46">
        <f t="shared" si="57"/>
        <v>979.38</v>
      </c>
      <c r="K167" s="47">
        <f t="shared" si="58"/>
        <v>0.17657558252742261</v>
      </c>
    </row>
    <row r="168" spans="1:11" s="48" customFormat="1" ht="51.9" customHeight="1" x14ac:dyDescent="0.25">
      <c r="A168" s="2"/>
      <c r="B168" s="42" t="s">
        <v>455</v>
      </c>
      <c r="C168" s="43" t="s">
        <v>456</v>
      </c>
      <c r="D168" s="44" t="s">
        <v>22</v>
      </c>
      <c r="E168" s="44" t="s">
        <v>457</v>
      </c>
      <c r="F168" s="45" t="s">
        <v>44</v>
      </c>
      <c r="G168" s="46">
        <v>3</v>
      </c>
      <c r="H168" s="46">
        <f>CPU!K208</f>
        <v>128.37</v>
      </c>
      <c r="I168" s="46">
        <f t="shared" si="45"/>
        <v>168.05</v>
      </c>
      <c r="J168" s="46">
        <f t="shared" si="57"/>
        <v>504.15</v>
      </c>
      <c r="K168" s="47">
        <f t="shared" si="58"/>
        <v>9.0894831353713679E-2</v>
      </c>
    </row>
    <row r="169" spans="1:11" s="48" customFormat="1" ht="24" customHeight="1" x14ac:dyDescent="0.25">
      <c r="A169" s="2"/>
      <c r="B169" s="42" t="s">
        <v>458</v>
      </c>
      <c r="C169" s="43" t="s">
        <v>459</v>
      </c>
      <c r="D169" s="44" t="s">
        <v>43</v>
      </c>
      <c r="E169" s="44" t="s">
        <v>460</v>
      </c>
      <c r="F169" s="45" t="s">
        <v>44</v>
      </c>
      <c r="G169" s="46">
        <v>3</v>
      </c>
      <c r="H169" s="46">
        <v>50.33</v>
      </c>
      <c r="I169" s="46">
        <f t="shared" si="45"/>
        <v>65.89</v>
      </c>
      <c r="J169" s="46">
        <f t="shared" si="57"/>
        <v>197.67</v>
      </c>
      <c r="K169" s="47">
        <f t="shared" si="58"/>
        <v>3.5638562558144564E-2</v>
      </c>
    </row>
    <row r="170" spans="1:11" ht="24" customHeight="1" x14ac:dyDescent="0.25">
      <c r="B170" s="38" t="s">
        <v>461</v>
      </c>
      <c r="C170" s="39"/>
      <c r="D170" s="39"/>
      <c r="E170" s="39" t="s">
        <v>462</v>
      </c>
      <c r="F170" s="39"/>
      <c r="G170" s="40"/>
      <c r="H170" s="39"/>
      <c r="I170" s="39"/>
      <c r="J170" s="40">
        <f>SUM(J171:J191)</f>
        <v>45290.94</v>
      </c>
      <c r="K170" s="41">
        <f>J170/$J$116</f>
        <v>0.23411790582287068</v>
      </c>
    </row>
    <row r="171" spans="1:11" s="48" customFormat="1" ht="39" customHeight="1" x14ac:dyDescent="0.25">
      <c r="A171" s="2"/>
      <c r="B171" s="42" t="s">
        <v>463</v>
      </c>
      <c r="C171" s="43" t="s">
        <v>464</v>
      </c>
      <c r="D171" s="44" t="s">
        <v>43</v>
      </c>
      <c r="E171" s="44" t="s">
        <v>465</v>
      </c>
      <c r="F171" s="45" t="s">
        <v>44</v>
      </c>
      <c r="G171" s="46">
        <v>1</v>
      </c>
      <c r="H171" s="46">
        <v>363.99</v>
      </c>
      <c r="I171" s="46">
        <f t="shared" si="45"/>
        <v>476.5</v>
      </c>
      <c r="J171" s="46">
        <f t="shared" ref="J171" si="59">ROUND(G171*I171,2)</f>
        <v>476.5</v>
      </c>
      <c r="K171" s="47">
        <f>J171/$J$170</f>
        <v>1.0520867970503592E-2</v>
      </c>
    </row>
    <row r="172" spans="1:11" s="48" customFormat="1" ht="39" customHeight="1" x14ac:dyDescent="0.25">
      <c r="A172" s="2"/>
      <c r="B172" s="42" t="s">
        <v>466</v>
      </c>
      <c r="C172" s="43" t="s">
        <v>467</v>
      </c>
      <c r="D172" s="44" t="s">
        <v>43</v>
      </c>
      <c r="E172" s="44" t="s">
        <v>468</v>
      </c>
      <c r="F172" s="45" t="s">
        <v>44</v>
      </c>
      <c r="G172" s="46">
        <v>3</v>
      </c>
      <c r="H172" s="46">
        <v>322.47000000000003</v>
      </c>
      <c r="I172" s="46">
        <f t="shared" si="45"/>
        <v>422.15</v>
      </c>
      <c r="J172" s="46">
        <f t="shared" ref="J172:J177" si="60">ROUND(G172*I172,2)</f>
        <v>1266.45</v>
      </c>
      <c r="K172" s="47">
        <f t="shared" ref="K172:K191" si="61">J172/$J$170</f>
        <v>2.7962546151614427E-2</v>
      </c>
    </row>
    <row r="173" spans="1:11" s="48" customFormat="1" ht="65.099999999999994" customHeight="1" x14ac:dyDescent="0.25">
      <c r="A173" s="2"/>
      <c r="B173" s="42" t="s">
        <v>469</v>
      </c>
      <c r="C173" s="43" t="s">
        <v>470</v>
      </c>
      <c r="D173" s="44" t="s">
        <v>43</v>
      </c>
      <c r="E173" s="44" t="s">
        <v>471</v>
      </c>
      <c r="F173" s="45" t="s">
        <v>44</v>
      </c>
      <c r="G173" s="46">
        <v>3</v>
      </c>
      <c r="H173" s="46">
        <v>530.20000000000005</v>
      </c>
      <c r="I173" s="46">
        <f t="shared" si="45"/>
        <v>694.08</v>
      </c>
      <c r="J173" s="46">
        <f t="shared" si="60"/>
        <v>2082.2399999999998</v>
      </c>
      <c r="K173" s="47">
        <f t="shared" si="61"/>
        <v>4.5974757865480373E-2</v>
      </c>
    </row>
    <row r="174" spans="1:11" s="48" customFormat="1" ht="26.1" customHeight="1" x14ac:dyDescent="0.25">
      <c r="A174" s="2"/>
      <c r="B174" s="42" t="s">
        <v>472</v>
      </c>
      <c r="C174" s="43" t="s">
        <v>473</v>
      </c>
      <c r="D174" s="44" t="s">
        <v>43</v>
      </c>
      <c r="E174" s="44" t="s">
        <v>474</v>
      </c>
      <c r="F174" s="45" t="s">
        <v>44</v>
      </c>
      <c r="G174" s="46">
        <v>3</v>
      </c>
      <c r="H174" s="46">
        <v>184.51</v>
      </c>
      <c r="I174" s="46">
        <f t="shared" si="45"/>
        <v>241.54</v>
      </c>
      <c r="J174" s="46">
        <f t="shared" si="60"/>
        <v>724.62</v>
      </c>
      <c r="K174" s="47">
        <f t="shared" si="61"/>
        <v>1.5999226335333291E-2</v>
      </c>
    </row>
    <row r="175" spans="1:11" s="48" customFormat="1" ht="39" customHeight="1" x14ac:dyDescent="0.25">
      <c r="A175" s="2"/>
      <c r="B175" s="42" t="s">
        <v>475</v>
      </c>
      <c r="C175" s="43" t="s">
        <v>379</v>
      </c>
      <c r="D175" s="44" t="s">
        <v>150</v>
      </c>
      <c r="E175" s="44" t="s">
        <v>380</v>
      </c>
      <c r="F175" s="45" t="s">
        <v>44</v>
      </c>
      <c r="G175" s="46">
        <v>12.79</v>
      </c>
      <c r="H175" s="46">
        <f>H140</f>
        <v>111.48</v>
      </c>
      <c r="I175" s="46">
        <f t="shared" si="45"/>
        <v>145.94</v>
      </c>
      <c r="J175" s="46">
        <f t="shared" si="60"/>
        <v>1866.57</v>
      </c>
      <c r="K175" s="47">
        <f t="shared" si="61"/>
        <v>4.1212878337256849E-2</v>
      </c>
    </row>
    <row r="176" spans="1:11" s="48" customFormat="1" ht="24" customHeight="1" x14ac:dyDescent="0.25">
      <c r="A176" s="2"/>
      <c r="B176" s="42" t="s">
        <v>476</v>
      </c>
      <c r="C176" s="43" t="s">
        <v>389</v>
      </c>
      <c r="D176" s="44" t="s">
        <v>150</v>
      </c>
      <c r="E176" s="44" t="s">
        <v>390</v>
      </c>
      <c r="F176" s="45" t="s">
        <v>44</v>
      </c>
      <c r="G176" s="46">
        <v>2</v>
      </c>
      <c r="H176" s="46">
        <f>H144</f>
        <v>26.81</v>
      </c>
      <c r="I176" s="46">
        <f t="shared" si="45"/>
        <v>35.1</v>
      </c>
      <c r="J176" s="46">
        <f t="shared" si="60"/>
        <v>70.2</v>
      </c>
      <c r="K176" s="47">
        <f t="shared" si="61"/>
        <v>1.5499788699461746E-3</v>
      </c>
    </row>
    <row r="177" spans="1:11" s="48" customFormat="1" ht="26.1" customHeight="1" x14ac:dyDescent="0.25">
      <c r="A177" s="2"/>
      <c r="B177" s="42" t="s">
        <v>477</v>
      </c>
      <c r="C177" s="43" t="s">
        <v>384</v>
      </c>
      <c r="D177" s="44" t="s">
        <v>150</v>
      </c>
      <c r="E177" s="44" t="s">
        <v>385</v>
      </c>
      <c r="F177" s="45" t="s">
        <v>44</v>
      </c>
      <c r="G177" s="46">
        <v>1</v>
      </c>
      <c r="H177" s="46">
        <f>H142</f>
        <v>40.46</v>
      </c>
      <c r="I177" s="46">
        <f t="shared" si="45"/>
        <v>52.97</v>
      </c>
      <c r="J177" s="46">
        <f t="shared" si="60"/>
        <v>52.97</v>
      </c>
      <c r="K177" s="47">
        <f t="shared" si="61"/>
        <v>1.1695495832058243E-3</v>
      </c>
    </row>
    <row r="178" spans="1:11" s="48" customFormat="1" ht="26.1" customHeight="1" x14ac:dyDescent="0.25">
      <c r="A178" s="2"/>
      <c r="B178" s="42" t="s">
        <v>478</v>
      </c>
      <c r="C178" s="43" t="s">
        <v>394</v>
      </c>
      <c r="D178" s="44" t="s">
        <v>43</v>
      </c>
      <c r="E178" s="44" t="s">
        <v>395</v>
      </c>
      <c r="F178" s="45" t="s">
        <v>48</v>
      </c>
      <c r="G178" s="46">
        <v>223.15</v>
      </c>
      <c r="H178" s="46">
        <f>H146</f>
        <v>27.05</v>
      </c>
      <c r="I178" s="46">
        <f t="shared" si="45"/>
        <v>35.409999999999997</v>
      </c>
      <c r="J178" s="46">
        <f t="shared" ref="J178:J187" si="62">ROUND(G178*I178,2)</f>
        <v>7901.74</v>
      </c>
      <c r="K178" s="47">
        <f t="shared" si="61"/>
        <v>0.17446623982633169</v>
      </c>
    </row>
    <row r="179" spans="1:11" s="48" customFormat="1" ht="104.1" customHeight="1" x14ac:dyDescent="0.25">
      <c r="A179" s="2"/>
      <c r="B179" s="42" t="s">
        <v>479</v>
      </c>
      <c r="C179" s="43" t="s">
        <v>480</v>
      </c>
      <c r="D179" s="44" t="s">
        <v>43</v>
      </c>
      <c r="E179" s="44" t="s">
        <v>481</v>
      </c>
      <c r="F179" s="45" t="s">
        <v>340</v>
      </c>
      <c r="G179" s="46">
        <v>18</v>
      </c>
      <c r="H179" s="46">
        <v>140.6</v>
      </c>
      <c r="I179" s="46">
        <f t="shared" si="45"/>
        <v>184.06</v>
      </c>
      <c r="J179" s="46">
        <f t="shared" si="62"/>
        <v>3313.08</v>
      </c>
      <c r="K179" s="47">
        <f t="shared" si="61"/>
        <v>7.3151054051869974E-2</v>
      </c>
    </row>
    <row r="180" spans="1:11" s="48" customFormat="1" ht="26.1" customHeight="1" x14ac:dyDescent="0.25">
      <c r="A180" s="2"/>
      <c r="B180" s="42" t="s">
        <v>482</v>
      </c>
      <c r="C180" s="43" t="s">
        <v>483</v>
      </c>
      <c r="D180" s="44" t="s">
        <v>43</v>
      </c>
      <c r="E180" s="44" t="s">
        <v>484</v>
      </c>
      <c r="F180" s="45" t="s">
        <v>48</v>
      </c>
      <c r="G180" s="46">
        <v>360</v>
      </c>
      <c r="H180" s="46">
        <v>8.5500000000000007</v>
      </c>
      <c r="I180" s="46">
        <f t="shared" si="45"/>
        <v>11.19</v>
      </c>
      <c r="J180" s="46">
        <f t="shared" si="62"/>
        <v>4028.4</v>
      </c>
      <c r="K180" s="47">
        <f>J180/$J$170</f>
        <v>8.8944941306142014E-2</v>
      </c>
    </row>
    <row r="181" spans="1:11" s="48" customFormat="1" ht="26.1" customHeight="1" x14ac:dyDescent="0.25">
      <c r="A181" s="2"/>
      <c r="B181" s="42" t="s">
        <v>485</v>
      </c>
      <c r="C181" s="43" t="s">
        <v>486</v>
      </c>
      <c r="D181" s="44" t="s">
        <v>43</v>
      </c>
      <c r="E181" s="44" t="s">
        <v>487</v>
      </c>
      <c r="F181" s="45" t="s">
        <v>44</v>
      </c>
      <c r="G181" s="46">
        <v>18</v>
      </c>
      <c r="H181" s="46">
        <v>14.52</v>
      </c>
      <c r="I181" s="46">
        <f t="shared" si="45"/>
        <v>19.010000000000002</v>
      </c>
      <c r="J181" s="46">
        <f t="shared" si="62"/>
        <v>342.18</v>
      </c>
      <c r="K181" s="47">
        <f t="shared" si="61"/>
        <v>7.5551534147889178E-3</v>
      </c>
    </row>
    <row r="182" spans="1:11" s="48" customFormat="1" ht="26.1" customHeight="1" x14ac:dyDescent="0.25">
      <c r="A182" s="2"/>
      <c r="B182" s="42" t="s">
        <v>488</v>
      </c>
      <c r="C182" s="50" t="s">
        <v>922</v>
      </c>
      <c r="D182" s="44" t="s">
        <v>254</v>
      </c>
      <c r="E182" s="44" t="s">
        <v>489</v>
      </c>
      <c r="F182" s="45" t="s">
        <v>44</v>
      </c>
      <c r="G182" s="46">
        <v>1</v>
      </c>
      <c r="H182" s="46">
        <v>3288.52</v>
      </c>
      <c r="I182" s="46">
        <f t="shared" ref="I182:I214" si="63">ROUND((H182*(1+$I$3)),2)</f>
        <v>4305</v>
      </c>
      <c r="J182" s="46">
        <f t="shared" si="62"/>
        <v>4305</v>
      </c>
      <c r="K182" s="47">
        <f t="shared" si="61"/>
        <v>9.505212300738293E-2</v>
      </c>
    </row>
    <row r="183" spans="1:11" s="48" customFormat="1" ht="26.1" customHeight="1" x14ac:dyDescent="0.25">
      <c r="A183" s="2"/>
      <c r="B183" s="42" t="s">
        <v>490</v>
      </c>
      <c r="C183" s="50" t="s">
        <v>923</v>
      </c>
      <c r="D183" s="44" t="s">
        <v>254</v>
      </c>
      <c r="E183" s="44" t="s">
        <v>491</v>
      </c>
      <c r="F183" s="45" t="s">
        <v>44</v>
      </c>
      <c r="G183" s="46">
        <v>2</v>
      </c>
      <c r="H183" s="46">
        <v>5027.99</v>
      </c>
      <c r="I183" s="46">
        <f t="shared" si="63"/>
        <v>6582.14</v>
      </c>
      <c r="J183" s="46">
        <f t="shared" si="62"/>
        <v>13164.28</v>
      </c>
      <c r="K183" s="47">
        <f t="shared" si="61"/>
        <v>0.29066033957343346</v>
      </c>
    </row>
    <row r="184" spans="1:11" s="48" customFormat="1" ht="26.1" customHeight="1" x14ac:dyDescent="0.25">
      <c r="A184" s="2"/>
      <c r="B184" s="42" t="s">
        <v>492</v>
      </c>
      <c r="C184" s="43" t="s">
        <v>493</v>
      </c>
      <c r="D184" s="44" t="s">
        <v>43</v>
      </c>
      <c r="E184" s="44" t="s">
        <v>494</v>
      </c>
      <c r="F184" s="45" t="s">
        <v>495</v>
      </c>
      <c r="G184" s="46">
        <v>2</v>
      </c>
      <c r="H184" s="46">
        <v>1360.29</v>
      </c>
      <c r="I184" s="46">
        <f t="shared" si="63"/>
        <v>1780.76</v>
      </c>
      <c r="J184" s="46">
        <f t="shared" si="62"/>
        <v>3561.52</v>
      </c>
      <c r="K184" s="47">
        <f t="shared" si="61"/>
        <v>7.863647784744586E-2</v>
      </c>
    </row>
    <row r="185" spans="1:11" s="48" customFormat="1" ht="24" customHeight="1" x14ac:dyDescent="0.25">
      <c r="A185" s="2"/>
      <c r="B185" s="42" t="s">
        <v>496</v>
      </c>
      <c r="C185" s="50" t="s">
        <v>924</v>
      </c>
      <c r="D185" s="44" t="s">
        <v>254</v>
      </c>
      <c r="E185" s="44" t="s">
        <v>497</v>
      </c>
      <c r="F185" s="45" t="s">
        <v>44</v>
      </c>
      <c r="G185" s="46">
        <v>18</v>
      </c>
      <c r="H185" s="46">
        <v>30.78</v>
      </c>
      <c r="I185" s="46">
        <f t="shared" si="63"/>
        <v>40.29</v>
      </c>
      <c r="J185" s="46">
        <f t="shared" si="62"/>
        <v>725.22</v>
      </c>
      <c r="K185" s="47">
        <f t="shared" si="61"/>
        <v>1.6012474017982403E-2</v>
      </c>
    </row>
    <row r="186" spans="1:11" s="48" customFormat="1" ht="24" customHeight="1" x14ac:dyDescent="0.25">
      <c r="A186" s="2"/>
      <c r="B186" s="42" t="s">
        <v>498</v>
      </c>
      <c r="C186" s="50" t="s">
        <v>499</v>
      </c>
      <c r="D186" s="44" t="s">
        <v>254</v>
      </c>
      <c r="E186" s="44" t="s">
        <v>500</v>
      </c>
      <c r="F186" s="45" t="s">
        <v>44</v>
      </c>
      <c r="G186" s="46">
        <v>18</v>
      </c>
      <c r="H186" s="46">
        <v>26.76</v>
      </c>
      <c r="I186" s="46">
        <f t="shared" si="63"/>
        <v>35.03</v>
      </c>
      <c r="J186" s="46">
        <f t="shared" si="62"/>
        <v>630.54</v>
      </c>
      <c r="K186" s="47">
        <f t="shared" si="61"/>
        <v>1.3921989695952434E-2</v>
      </c>
    </row>
    <row r="187" spans="1:11" s="48" customFormat="1" ht="24" customHeight="1" x14ac:dyDescent="0.25">
      <c r="A187" s="2"/>
      <c r="B187" s="42" t="s">
        <v>501</v>
      </c>
      <c r="C187" s="50" t="s">
        <v>502</v>
      </c>
      <c r="D187" s="44" t="s">
        <v>254</v>
      </c>
      <c r="E187" s="44" t="s">
        <v>503</v>
      </c>
      <c r="F187" s="45" t="s">
        <v>44</v>
      </c>
      <c r="G187" s="46">
        <v>1</v>
      </c>
      <c r="H187" s="46">
        <v>42.23</v>
      </c>
      <c r="I187" s="46">
        <f t="shared" si="63"/>
        <v>55.28</v>
      </c>
      <c r="J187" s="46">
        <f t="shared" si="62"/>
        <v>55.28</v>
      </c>
      <c r="K187" s="47">
        <f>J187/$J$170</f>
        <v>1.220553161404908E-3</v>
      </c>
    </row>
    <row r="188" spans="1:11" s="48" customFormat="1" ht="24" customHeight="1" x14ac:dyDescent="0.25">
      <c r="A188" s="2"/>
      <c r="B188" s="42" t="s">
        <v>504</v>
      </c>
      <c r="C188" s="50" t="s">
        <v>505</v>
      </c>
      <c r="D188" s="44" t="s">
        <v>254</v>
      </c>
      <c r="E188" s="44" t="s">
        <v>506</v>
      </c>
      <c r="F188" s="45" t="s">
        <v>44</v>
      </c>
      <c r="G188" s="46">
        <v>1</v>
      </c>
      <c r="H188" s="46">
        <v>162.26</v>
      </c>
      <c r="I188" s="46">
        <f t="shared" si="63"/>
        <v>212.41</v>
      </c>
      <c r="J188" s="46">
        <f t="shared" ref="J188:J191" si="64">ROUND(G188*I188,2)</f>
        <v>212.41</v>
      </c>
      <c r="K188" s="47">
        <f t="shared" si="61"/>
        <v>4.6899004524966802E-3</v>
      </c>
    </row>
    <row r="189" spans="1:11" s="48" customFormat="1" ht="24" customHeight="1" x14ac:dyDescent="0.25">
      <c r="A189" s="2"/>
      <c r="B189" s="42" t="s">
        <v>507</v>
      </c>
      <c r="C189" s="50" t="s">
        <v>508</v>
      </c>
      <c r="D189" s="44" t="s">
        <v>254</v>
      </c>
      <c r="E189" s="44" t="s">
        <v>509</v>
      </c>
      <c r="F189" s="45" t="s">
        <v>44</v>
      </c>
      <c r="G189" s="46">
        <v>40</v>
      </c>
      <c r="H189" s="46">
        <v>0.88</v>
      </c>
      <c r="I189" s="46">
        <f t="shared" si="63"/>
        <v>1.1499999999999999</v>
      </c>
      <c r="J189" s="46">
        <f t="shared" si="64"/>
        <v>46</v>
      </c>
      <c r="K189" s="47">
        <f t="shared" si="61"/>
        <v>1.0156556697652995E-3</v>
      </c>
    </row>
    <row r="190" spans="1:11" s="48" customFormat="1" ht="24" customHeight="1" x14ac:dyDescent="0.25">
      <c r="A190" s="2"/>
      <c r="B190" s="42" t="s">
        <v>510</v>
      </c>
      <c r="C190" s="50" t="s">
        <v>511</v>
      </c>
      <c r="D190" s="44" t="s">
        <v>254</v>
      </c>
      <c r="E190" s="44" t="s">
        <v>512</v>
      </c>
      <c r="F190" s="45" t="s">
        <v>44</v>
      </c>
      <c r="G190" s="46">
        <v>2</v>
      </c>
      <c r="H190" s="46">
        <v>87.29</v>
      </c>
      <c r="I190" s="46">
        <f t="shared" si="63"/>
        <v>114.27</v>
      </c>
      <c r="J190" s="46">
        <f t="shared" si="64"/>
        <v>228.54</v>
      </c>
      <c r="K190" s="47">
        <f t="shared" si="61"/>
        <v>5.0460423210469908E-3</v>
      </c>
    </row>
    <row r="191" spans="1:11" s="48" customFormat="1" ht="26.1" customHeight="1" x14ac:dyDescent="0.25">
      <c r="A191" s="2"/>
      <c r="B191" s="42" t="s">
        <v>513</v>
      </c>
      <c r="C191" s="43" t="s">
        <v>925</v>
      </c>
      <c r="D191" s="44" t="s">
        <v>150</v>
      </c>
      <c r="E191" s="44" t="s">
        <v>514</v>
      </c>
      <c r="F191" s="45" t="s">
        <v>44</v>
      </c>
      <c r="G191" s="46">
        <v>8</v>
      </c>
      <c r="H191" s="46">
        <v>22.65</v>
      </c>
      <c r="I191" s="46">
        <f t="shared" si="63"/>
        <v>29.65</v>
      </c>
      <c r="J191" s="46">
        <f t="shared" si="64"/>
        <v>237.2</v>
      </c>
      <c r="K191" s="47">
        <f t="shared" si="61"/>
        <v>5.2372505406158487E-3</v>
      </c>
    </row>
    <row r="192" spans="1:11" ht="24" customHeight="1" x14ac:dyDescent="0.25">
      <c r="B192" s="38" t="s">
        <v>515</v>
      </c>
      <c r="C192" s="39"/>
      <c r="D192" s="39"/>
      <c r="E192" s="39" t="s">
        <v>516</v>
      </c>
      <c r="F192" s="39"/>
      <c r="G192" s="40"/>
      <c r="H192" s="39"/>
      <c r="I192" s="39"/>
      <c r="J192" s="40">
        <f>SUM(J193:J214)</f>
        <v>43715.149999999994</v>
      </c>
      <c r="K192" s="41">
        <f>J192/$J$342</f>
        <v>2.1112884198779994E-2</v>
      </c>
    </row>
    <row r="193" spans="1:11" s="48" customFormat="1" ht="26.1" customHeight="1" x14ac:dyDescent="0.25">
      <c r="A193" s="2"/>
      <c r="B193" s="42" t="s">
        <v>517</v>
      </c>
      <c r="C193" s="43" t="s">
        <v>518</v>
      </c>
      <c r="D193" s="44" t="s">
        <v>43</v>
      </c>
      <c r="E193" s="44" t="s">
        <v>519</v>
      </c>
      <c r="F193" s="45" t="s">
        <v>44</v>
      </c>
      <c r="G193" s="46">
        <v>18</v>
      </c>
      <c r="H193" s="46">
        <v>25.33</v>
      </c>
      <c r="I193" s="46">
        <f t="shared" si="63"/>
        <v>33.159999999999997</v>
      </c>
      <c r="J193" s="46">
        <f t="shared" ref="J193" si="65">ROUND(G193*I193,2)</f>
        <v>596.88</v>
      </c>
      <c r="K193" s="47">
        <f>J193/$J$192</f>
        <v>1.3653847693534166E-2</v>
      </c>
    </row>
    <row r="194" spans="1:11" s="48" customFormat="1" ht="39" customHeight="1" x14ac:dyDescent="0.25">
      <c r="A194" s="2"/>
      <c r="B194" s="42" t="s">
        <v>520</v>
      </c>
      <c r="C194" s="43" t="s">
        <v>521</v>
      </c>
      <c r="D194" s="44" t="s">
        <v>22</v>
      </c>
      <c r="E194" s="44" t="s">
        <v>522</v>
      </c>
      <c r="F194" s="45" t="s">
        <v>44</v>
      </c>
      <c r="G194" s="46">
        <v>22</v>
      </c>
      <c r="H194" s="46">
        <f>CPU!K215</f>
        <v>20.93</v>
      </c>
      <c r="I194" s="46">
        <f t="shared" si="63"/>
        <v>27.4</v>
      </c>
      <c r="J194" s="46">
        <f t="shared" ref="J194:J199" si="66">ROUND(G194*I194,2)</f>
        <v>602.79999999999995</v>
      </c>
      <c r="K194" s="47">
        <f t="shared" ref="K194:K214" si="67">J194/$J$192</f>
        <v>1.3789269852671215E-2</v>
      </c>
    </row>
    <row r="195" spans="1:11" s="48" customFormat="1" ht="24" customHeight="1" x14ac:dyDescent="0.25">
      <c r="A195" s="2"/>
      <c r="B195" s="42" t="s">
        <v>523</v>
      </c>
      <c r="C195" s="50" t="s">
        <v>524</v>
      </c>
      <c r="D195" s="44" t="s">
        <v>254</v>
      </c>
      <c r="E195" s="44" t="s">
        <v>525</v>
      </c>
      <c r="F195" s="45" t="s">
        <v>44</v>
      </c>
      <c r="G195" s="46">
        <v>250</v>
      </c>
      <c r="H195" s="46">
        <v>2.89</v>
      </c>
      <c r="I195" s="46">
        <f t="shared" si="63"/>
        <v>3.78</v>
      </c>
      <c r="J195" s="46">
        <f t="shared" si="66"/>
        <v>945</v>
      </c>
      <c r="K195" s="47">
        <f t="shared" si="67"/>
        <v>2.1617219659545949E-2</v>
      </c>
    </row>
    <row r="196" spans="1:11" s="48" customFormat="1" ht="26.1" customHeight="1" x14ac:dyDescent="0.25">
      <c r="A196" s="2"/>
      <c r="B196" s="42" t="s">
        <v>526</v>
      </c>
      <c r="C196" s="50" t="s">
        <v>527</v>
      </c>
      <c r="D196" s="44" t="s">
        <v>254</v>
      </c>
      <c r="E196" s="44" t="s">
        <v>528</v>
      </c>
      <c r="F196" s="45" t="s">
        <v>44</v>
      </c>
      <c r="G196" s="46">
        <v>56</v>
      </c>
      <c r="H196" s="46">
        <v>33.020000000000003</v>
      </c>
      <c r="I196" s="46">
        <f t="shared" si="63"/>
        <v>43.23</v>
      </c>
      <c r="J196" s="46">
        <f t="shared" si="66"/>
        <v>2420.88</v>
      </c>
      <c r="K196" s="47">
        <f t="shared" si="67"/>
        <v>5.5378512941165713E-2</v>
      </c>
    </row>
    <row r="197" spans="1:11" s="48" customFormat="1" ht="39" customHeight="1" x14ac:dyDescent="0.25">
      <c r="A197" s="2"/>
      <c r="B197" s="42" t="s">
        <v>529</v>
      </c>
      <c r="C197" s="43" t="s">
        <v>530</v>
      </c>
      <c r="D197" s="44" t="s">
        <v>22</v>
      </c>
      <c r="E197" s="44" t="s">
        <v>531</v>
      </c>
      <c r="F197" s="45" t="s">
        <v>44</v>
      </c>
      <c r="G197" s="46">
        <v>511</v>
      </c>
      <c r="H197" s="46">
        <f>CPU!K222</f>
        <v>1.06</v>
      </c>
      <c r="I197" s="46">
        <f t="shared" si="63"/>
        <v>1.39</v>
      </c>
      <c r="J197" s="46">
        <f t="shared" si="66"/>
        <v>710.29</v>
      </c>
      <c r="K197" s="47">
        <f t="shared" si="67"/>
        <v>1.624814280632687E-2</v>
      </c>
    </row>
    <row r="198" spans="1:11" s="48" customFormat="1" ht="26.1" customHeight="1" x14ac:dyDescent="0.25">
      <c r="A198" s="2"/>
      <c r="B198" s="42" t="s">
        <v>532</v>
      </c>
      <c r="C198" s="43" t="s">
        <v>926</v>
      </c>
      <c r="D198" s="44" t="s">
        <v>150</v>
      </c>
      <c r="E198" s="44" t="s">
        <v>533</v>
      </c>
      <c r="F198" s="45" t="s">
        <v>44</v>
      </c>
      <c r="G198" s="46">
        <v>511</v>
      </c>
      <c r="H198" s="46">
        <v>0.06</v>
      </c>
      <c r="I198" s="46">
        <f t="shared" si="63"/>
        <v>0.08</v>
      </c>
      <c r="J198" s="46">
        <f t="shared" si="66"/>
        <v>40.880000000000003</v>
      </c>
      <c r="K198" s="47">
        <f t="shared" si="67"/>
        <v>9.351449097166545E-4</v>
      </c>
    </row>
    <row r="199" spans="1:11" s="48" customFormat="1" ht="39" customHeight="1" x14ac:dyDescent="0.25">
      <c r="A199" s="2"/>
      <c r="B199" s="42" t="s">
        <v>534</v>
      </c>
      <c r="C199" s="43" t="s">
        <v>927</v>
      </c>
      <c r="D199" s="44" t="s">
        <v>150</v>
      </c>
      <c r="E199" s="44" t="s">
        <v>535</v>
      </c>
      <c r="F199" s="45" t="s">
        <v>44</v>
      </c>
      <c r="G199" s="46">
        <v>12</v>
      </c>
      <c r="H199" s="46">
        <v>2.4300000000000002</v>
      </c>
      <c r="I199" s="46">
        <f t="shared" si="63"/>
        <v>3.18</v>
      </c>
      <c r="J199" s="46">
        <f t="shared" si="66"/>
        <v>38.159999999999997</v>
      </c>
      <c r="K199" s="47">
        <f t="shared" si="67"/>
        <v>8.7292391768071251E-4</v>
      </c>
    </row>
    <row r="200" spans="1:11" s="48" customFormat="1" ht="24" customHeight="1" x14ac:dyDescent="0.25">
      <c r="A200" s="2"/>
      <c r="B200" s="42" t="s">
        <v>536</v>
      </c>
      <c r="C200" s="43" t="s">
        <v>537</v>
      </c>
      <c r="D200" s="44" t="s">
        <v>43</v>
      </c>
      <c r="E200" s="44" t="s">
        <v>538</v>
      </c>
      <c r="F200" s="45" t="s">
        <v>44</v>
      </c>
      <c r="G200" s="46">
        <v>17</v>
      </c>
      <c r="H200" s="46">
        <v>358.58</v>
      </c>
      <c r="I200" s="46">
        <f t="shared" si="63"/>
        <v>469.42</v>
      </c>
      <c r="J200" s="46">
        <f t="shared" ref="J200:J214" si="68">ROUND(G200*I200,2)</f>
        <v>7980.14</v>
      </c>
      <c r="K200" s="47">
        <f t="shared" si="67"/>
        <v>0.18254861300944869</v>
      </c>
    </row>
    <row r="201" spans="1:11" s="48" customFormat="1" ht="39" customHeight="1" x14ac:dyDescent="0.25">
      <c r="A201" s="2"/>
      <c r="B201" s="42" t="s">
        <v>539</v>
      </c>
      <c r="C201" s="43" t="s">
        <v>540</v>
      </c>
      <c r="D201" s="44" t="s">
        <v>43</v>
      </c>
      <c r="E201" s="44" t="s">
        <v>541</v>
      </c>
      <c r="F201" s="45" t="s">
        <v>48</v>
      </c>
      <c r="G201" s="46">
        <v>177</v>
      </c>
      <c r="H201" s="46">
        <v>56.07</v>
      </c>
      <c r="I201" s="46">
        <f t="shared" si="63"/>
        <v>73.400000000000006</v>
      </c>
      <c r="J201" s="46">
        <f t="shared" si="68"/>
        <v>12991.8</v>
      </c>
      <c r="K201" s="47">
        <f t="shared" si="67"/>
        <v>0.29719216335755455</v>
      </c>
    </row>
    <row r="202" spans="1:11" s="48" customFormat="1" ht="24" customHeight="1" x14ac:dyDescent="0.25">
      <c r="A202" s="2"/>
      <c r="B202" s="42" t="s">
        <v>542</v>
      </c>
      <c r="C202" s="43" t="s">
        <v>543</v>
      </c>
      <c r="D202" s="44" t="s">
        <v>43</v>
      </c>
      <c r="E202" s="44" t="s">
        <v>544</v>
      </c>
      <c r="F202" s="45" t="s">
        <v>48</v>
      </c>
      <c r="G202" s="46">
        <v>227</v>
      </c>
      <c r="H202" s="46">
        <v>35.96</v>
      </c>
      <c r="I202" s="46">
        <f t="shared" si="63"/>
        <v>47.08</v>
      </c>
      <c r="J202" s="46">
        <f t="shared" si="68"/>
        <v>10687.16</v>
      </c>
      <c r="K202" s="47">
        <f t="shared" si="67"/>
        <v>0.24447268281133661</v>
      </c>
    </row>
    <row r="203" spans="1:11" s="48" customFormat="1" ht="39" customHeight="1" x14ac:dyDescent="0.25">
      <c r="A203" s="2"/>
      <c r="B203" s="42" t="s">
        <v>545</v>
      </c>
      <c r="C203" s="43" t="s">
        <v>546</v>
      </c>
      <c r="D203" s="44" t="s">
        <v>43</v>
      </c>
      <c r="E203" s="44" t="s">
        <v>547</v>
      </c>
      <c r="F203" s="45" t="s">
        <v>48</v>
      </c>
      <c r="G203" s="46">
        <v>1</v>
      </c>
      <c r="H203" s="46">
        <v>31.01</v>
      </c>
      <c r="I203" s="46">
        <f t="shared" si="63"/>
        <v>40.6</v>
      </c>
      <c r="J203" s="46">
        <f t="shared" si="68"/>
        <v>40.6</v>
      </c>
      <c r="K203" s="47">
        <f t="shared" si="67"/>
        <v>9.2873980759530751E-4</v>
      </c>
    </row>
    <row r="204" spans="1:11" s="48" customFormat="1" ht="24" customHeight="1" x14ac:dyDescent="0.25">
      <c r="A204" s="2"/>
      <c r="B204" s="42" t="s">
        <v>548</v>
      </c>
      <c r="C204" s="43" t="s">
        <v>549</v>
      </c>
      <c r="D204" s="44" t="s">
        <v>43</v>
      </c>
      <c r="E204" s="44" t="s">
        <v>550</v>
      </c>
      <c r="F204" s="45" t="s">
        <v>44</v>
      </c>
      <c r="G204" s="46">
        <v>72</v>
      </c>
      <c r="H204" s="46">
        <v>27.51</v>
      </c>
      <c r="I204" s="46">
        <f t="shared" si="63"/>
        <v>36.01</v>
      </c>
      <c r="J204" s="46">
        <f t="shared" si="68"/>
        <v>2592.7199999999998</v>
      </c>
      <c r="K204" s="47">
        <f t="shared" si="67"/>
        <v>5.9309415614495209E-2</v>
      </c>
    </row>
    <row r="205" spans="1:11" s="48" customFormat="1" ht="26.1" customHeight="1" x14ac:dyDescent="0.25">
      <c r="A205" s="2"/>
      <c r="B205" s="42" t="s">
        <v>551</v>
      </c>
      <c r="C205" s="43" t="s">
        <v>394</v>
      </c>
      <c r="D205" s="44" t="s">
        <v>43</v>
      </c>
      <c r="E205" s="44" t="s">
        <v>395</v>
      </c>
      <c r="F205" s="45" t="s">
        <v>48</v>
      </c>
      <c r="G205" s="46">
        <v>27</v>
      </c>
      <c r="H205" s="46">
        <f>H146</f>
        <v>27.05</v>
      </c>
      <c r="I205" s="46">
        <f t="shared" si="63"/>
        <v>35.409999999999997</v>
      </c>
      <c r="J205" s="46">
        <f t="shared" si="68"/>
        <v>956.07</v>
      </c>
      <c r="K205" s="47">
        <f t="shared" si="67"/>
        <v>2.1870449946986347E-2</v>
      </c>
    </row>
    <row r="206" spans="1:11" s="48" customFormat="1" ht="39" customHeight="1" x14ac:dyDescent="0.25">
      <c r="A206" s="2"/>
      <c r="B206" s="42" t="s">
        <v>552</v>
      </c>
      <c r="C206" s="43" t="s">
        <v>418</v>
      </c>
      <c r="D206" s="44" t="s">
        <v>43</v>
      </c>
      <c r="E206" s="44" t="s">
        <v>419</v>
      </c>
      <c r="F206" s="45" t="s">
        <v>44</v>
      </c>
      <c r="G206" s="46">
        <v>11</v>
      </c>
      <c r="H206" s="46">
        <v>34.799999999999997</v>
      </c>
      <c r="I206" s="46">
        <f t="shared" si="63"/>
        <v>45.56</v>
      </c>
      <c r="J206" s="46">
        <f t="shared" si="68"/>
        <v>501.16</v>
      </c>
      <c r="K206" s="47">
        <f t="shared" si="67"/>
        <v>1.1464217782622273E-2</v>
      </c>
    </row>
    <row r="207" spans="1:11" s="48" customFormat="1" ht="26.1" customHeight="1" x14ac:dyDescent="0.25">
      <c r="A207" s="2"/>
      <c r="B207" s="42" t="s">
        <v>553</v>
      </c>
      <c r="C207" s="43" t="s">
        <v>928</v>
      </c>
      <c r="D207" s="44" t="s">
        <v>150</v>
      </c>
      <c r="E207" s="44" t="s">
        <v>554</v>
      </c>
      <c r="F207" s="45" t="s">
        <v>555</v>
      </c>
      <c r="G207" s="46">
        <v>9</v>
      </c>
      <c r="H207" s="46">
        <v>40.99</v>
      </c>
      <c r="I207" s="46">
        <f t="shared" si="63"/>
        <v>53.66</v>
      </c>
      <c r="J207" s="46">
        <f t="shared" si="68"/>
        <v>482.94</v>
      </c>
      <c r="K207" s="47">
        <f t="shared" si="67"/>
        <v>1.104742863744034E-2</v>
      </c>
    </row>
    <row r="208" spans="1:11" s="48" customFormat="1" ht="24" customHeight="1" x14ac:dyDescent="0.25">
      <c r="A208" s="2"/>
      <c r="B208" s="42" t="s">
        <v>556</v>
      </c>
      <c r="C208" s="50" t="s">
        <v>557</v>
      </c>
      <c r="D208" s="44" t="s">
        <v>254</v>
      </c>
      <c r="E208" s="44" t="s">
        <v>558</v>
      </c>
      <c r="F208" s="45" t="s">
        <v>44</v>
      </c>
      <c r="G208" s="46">
        <v>3</v>
      </c>
      <c r="H208" s="46">
        <v>100.8</v>
      </c>
      <c r="I208" s="46">
        <f t="shared" si="63"/>
        <v>131.96</v>
      </c>
      <c r="J208" s="46">
        <f t="shared" si="68"/>
        <v>395.88</v>
      </c>
      <c r="K208" s="47">
        <f t="shared" si="67"/>
        <v>9.0558993849958209E-3</v>
      </c>
    </row>
    <row r="209" spans="1:11" s="48" customFormat="1" ht="39" customHeight="1" x14ac:dyDescent="0.25">
      <c r="A209" s="2"/>
      <c r="B209" s="42" t="s">
        <v>559</v>
      </c>
      <c r="C209" s="43" t="s">
        <v>560</v>
      </c>
      <c r="D209" s="44" t="s">
        <v>43</v>
      </c>
      <c r="E209" s="44" t="s">
        <v>561</v>
      </c>
      <c r="F209" s="45" t="s">
        <v>44</v>
      </c>
      <c r="G209" s="46">
        <v>3</v>
      </c>
      <c r="H209" s="46">
        <v>99.08</v>
      </c>
      <c r="I209" s="46">
        <f t="shared" si="63"/>
        <v>129.71</v>
      </c>
      <c r="J209" s="46">
        <f t="shared" si="68"/>
        <v>389.13</v>
      </c>
      <c r="K209" s="47">
        <f t="shared" si="67"/>
        <v>8.9014906731419204E-3</v>
      </c>
    </row>
    <row r="210" spans="1:11" s="48" customFormat="1" ht="39" customHeight="1" x14ac:dyDescent="0.25">
      <c r="A210" s="2"/>
      <c r="B210" s="42" t="s">
        <v>562</v>
      </c>
      <c r="C210" s="43" t="s">
        <v>563</v>
      </c>
      <c r="D210" s="44" t="s">
        <v>22</v>
      </c>
      <c r="E210" s="44" t="s">
        <v>564</v>
      </c>
      <c r="F210" s="45" t="s">
        <v>44</v>
      </c>
      <c r="G210" s="46">
        <v>9</v>
      </c>
      <c r="H210" s="46">
        <f>CPU!K229</f>
        <v>24.34</v>
      </c>
      <c r="I210" s="46">
        <f t="shared" si="63"/>
        <v>31.86</v>
      </c>
      <c r="J210" s="46">
        <f t="shared" si="68"/>
        <v>286.74</v>
      </c>
      <c r="K210" s="47">
        <f t="shared" si="67"/>
        <v>6.5592820795536567E-3</v>
      </c>
    </row>
    <row r="211" spans="1:11" s="48" customFormat="1" ht="24" customHeight="1" x14ac:dyDescent="0.25">
      <c r="A211" s="2"/>
      <c r="B211" s="42" t="s">
        <v>565</v>
      </c>
      <c r="C211" s="43" t="s">
        <v>929</v>
      </c>
      <c r="D211" s="44" t="s">
        <v>150</v>
      </c>
      <c r="E211" s="44" t="s">
        <v>566</v>
      </c>
      <c r="F211" s="45" t="s">
        <v>44</v>
      </c>
      <c r="G211" s="46">
        <v>81</v>
      </c>
      <c r="H211" s="46">
        <v>5.56</v>
      </c>
      <c r="I211" s="46">
        <f t="shared" si="63"/>
        <v>7.28</v>
      </c>
      <c r="J211" s="46">
        <f t="shared" si="68"/>
        <v>589.67999999999995</v>
      </c>
      <c r="K211" s="47">
        <f t="shared" si="67"/>
        <v>1.3489145067556671E-2</v>
      </c>
    </row>
    <row r="212" spans="1:11" s="48" customFormat="1" ht="39" customHeight="1" x14ac:dyDescent="0.25">
      <c r="A212" s="2"/>
      <c r="B212" s="42" t="s">
        <v>567</v>
      </c>
      <c r="C212" s="43">
        <v>8316</v>
      </c>
      <c r="D212" s="44" t="s">
        <v>150</v>
      </c>
      <c r="E212" s="44" t="s">
        <v>568</v>
      </c>
      <c r="F212" s="45" t="s">
        <v>44</v>
      </c>
      <c r="G212" s="46">
        <v>21</v>
      </c>
      <c r="H212" s="46">
        <v>5.36</v>
      </c>
      <c r="I212" s="46">
        <f t="shared" si="63"/>
        <v>7.02</v>
      </c>
      <c r="J212" s="46">
        <f t="shared" si="68"/>
        <v>147.41999999999999</v>
      </c>
      <c r="K212" s="47">
        <f t="shared" si="67"/>
        <v>3.3722862668891678E-3</v>
      </c>
    </row>
    <row r="213" spans="1:11" s="48" customFormat="1" ht="26.1" customHeight="1" x14ac:dyDescent="0.25">
      <c r="A213" s="2"/>
      <c r="B213" s="42" t="s">
        <v>569</v>
      </c>
      <c r="C213" s="43" t="s">
        <v>570</v>
      </c>
      <c r="D213" s="44" t="s">
        <v>22</v>
      </c>
      <c r="E213" s="44" t="s">
        <v>571</v>
      </c>
      <c r="F213" s="45" t="s">
        <v>44</v>
      </c>
      <c r="G213" s="46">
        <v>13</v>
      </c>
      <c r="H213" s="46">
        <f>CPU!K236</f>
        <v>15.58</v>
      </c>
      <c r="I213" s="46">
        <f t="shared" si="63"/>
        <v>20.399999999999999</v>
      </c>
      <c r="J213" s="46">
        <f t="shared" si="68"/>
        <v>265.2</v>
      </c>
      <c r="K213" s="47">
        <f t="shared" si="67"/>
        <v>6.0665467235043232E-3</v>
      </c>
    </row>
    <row r="214" spans="1:11" s="48" customFormat="1" ht="26.1" customHeight="1" x14ac:dyDescent="0.25">
      <c r="A214" s="2"/>
      <c r="B214" s="42" t="s">
        <v>572</v>
      </c>
      <c r="C214" s="43">
        <v>98750</v>
      </c>
      <c r="D214" s="44" t="s">
        <v>198</v>
      </c>
      <c r="E214" s="44" t="s">
        <v>573</v>
      </c>
      <c r="F214" s="45" t="s">
        <v>48</v>
      </c>
      <c r="G214" s="46">
        <v>0.35</v>
      </c>
      <c r="H214" s="46">
        <v>117.02</v>
      </c>
      <c r="I214" s="46">
        <f t="shared" si="63"/>
        <v>153.19</v>
      </c>
      <c r="J214" s="46">
        <f t="shared" si="68"/>
        <v>53.62</v>
      </c>
      <c r="K214" s="47">
        <f t="shared" si="67"/>
        <v>1.2265770562379405E-3</v>
      </c>
    </row>
    <row r="215" spans="1:11" ht="24" customHeight="1" x14ac:dyDescent="0.25">
      <c r="B215" s="38" t="s">
        <v>574</v>
      </c>
      <c r="C215" s="39"/>
      <c r="D215" s="39"/>
      <c r="E215" s="39" t="s">
        <v>575</v>
      </c>
      <c r="F215" s="39"/>
      <c r="G215" s="40"/>
      <c r="H215" s="39"/>
      <c r="I215" s="39"/>
      <c r="J215" s="40">
        <f>J216+J233+J239+J250+J278</f>
        <v>181465.84</v>
      </c>
      <c r="K215" s="41">
        <f>J215/$J$342</f>
        <v>8.7641636045040203E-2</v>
      </c>
    </row>
    <row r="216" spans="1:11" ht="24" customHeight="1" x14ac:dyDescent="0.25">
      <c r="B216" s="38" t="s">
        <v>576</v>
      </c>
      <c r="C216" s="39"/>
      <c r="D216" s="39"/>
      <c r="E216" s="39" t="s">
        <v>577</v>
      </c>
      <c r="F216" s="39"/>
      <c r="G216" s="40"/>
      <c r="H216" s="39"/>
      <c r="I216" s="39"/>
      <c r="J216" s="40">
        <f>SUM(J217:J232)</f>
        <v>55656.39</v>
      </c>
      <c r="K216" s="41">
        <f>J216/$J$215</f>
        <v>0.30670450151940443</v>
      </c>
    </row>
    <row r="217" spans="1:11" s="48" customFormat="1" ht="51.9" customHeight="1" x14ac:dyDescent="0.25">
      <c r="A217" s="2"/>
      <c r="B217" s="42" t="s">
        <v>578</v>
      </c>
      <c r="C217" s="43" t="s">
        <v>579</v>
      </c>
      <c r="D217" s="44" t="s">
        <v>43</v>
      </c>
      <c r="E217" s="44" t="s">
        <v>580</v>
      </c>
      <c r="F217" s="45" t="s">
        <v>44</v>
      </c>
      <c r="G217" s="46">
        <v>1</v>
      </c>
      <c r="H217" s="46">
        <v>316.39999999999998</v>
      </c>
      <c r="I217" s="46">
        <f t="shared" ref="I217:I280" si="69">ROUND((H217*(1+$I$3)),2)</f>
        <v>414.2</v>
      </c>
      <c r="J217" s="46">
        <f t="shared" ref="J217" si="70">ROUND(G217*I217,2)</f>
        <v>414.2</v>
      </c>
      <c r="K217" s="47">
        <f>J217/$J$216</f>
        <v>7.4420924533553107E-3</v>
      </c>
    </row>
    <row r="218" spans="1:11" s="48" customFormat="1" ht="26.1" customHeight="1" x14ac:dyDescent="0.25">
      <c r="A218" s="2"/>
      <c r="B218" s="42" t="s">
        <v>581</v>
      </c>
      <c r="C218" s="43">
        <v>95675</v>
      </c>
      <c r="D218" s="44" t="s">
        <v>198</v>
      </c>
      <c r="E218" s="44" t="s">
        <v>582</v>
      </c>
      <c r="F218" s="45" t="s">
        <v>44</v>
      </c>
      <c r="G218" s="46">
        <v>1</v>
      </c>
      <c r="H218" s="46">
        <v>219.87</v>
      </c>
      <c r="I218" s="46">
        <f t="shared" si="69"/>
        <v>287.83</v>
      </c>
      <c r="J218" s="46">
        <f t="shared" ref="J218:J221" si="71">ROUND(G218*I218,2)</f>
        <v>287.83</v>
      </c>
      <c r="K218" s="47">
        <f t="shared" ref="K218:K232" si="72">J218/$J$216</f>
        <v>5.1715535269175735E-3</v>
      </c>
    </row>
    <row r="219" spans="1:11" s="48" customFormat="1" ht="78" customHeight="1" x14ac:dyDescent="0.25">
      <c r="A219" s="2"/>
      <c r="B219" s="42" t="s">
        <v>583</v>
      </c>
      <c r="C219" s="43" t="s">
        <v>584</v>
      </c>
      <c r="D219" s="44" t="s">
        <v>43</v>
      </c>
      <c r="E219" s="44" t="s">
        <v>585</v>
      </c>
      <c r="F219" s="45" t="s">
        <v>340</v>
      </c>
      <c r="G219" s="46">
        <v>37</v>
      </c>
      <c r="H219" s="46">
        <v>124.3</v>
      </c>
      <c r="I219" s="46">
        <f t="shared" si="69"/>
        <v>162.72</v>
      </c>
      <c r="J219" s="46">
        <f t="shared" si="71"/>
        <v>6020.64</v>
      </c>
      <c r="K219" s="47">
        <f t="shared" si="72"/>
        <v>0.10817517988500512</v>
      </c>
    </row>
    <row r="220" spans="1:11" s="48" customFormat="1" ht="78" customHeight="1" x14ac:dyDescent="0.25">
      <c r="A220" s="2"/>
      <c r="B220" s="42" t="s">
        <v>586</v>
      </c>
      <c r="C220" s="43" t="s">
        <v>587</v>
      </c>
      <c r="D220" s="44" t="s">
        <v>22</v>
      </c>
      <c r="E220" s="44" t="s">
        <v>588</v>
      </c>
      <c r="F220" s="45" t="s">
        <v>340</v>
      </c>
      <c r="G220" s="46">
        <v>19</v>
      </c>
      <c r="H220" s="46">
        <f>CPU!K243</f>
        <v>137.30000000000001</v>
      </c>
      <c r="I220" s="46">
        <f t="shared" si="69"/>
        <v>179.74</v>
      </c>
      <c r="J220" s="46">
        <f t="shared" si="71"/>
        <v>3415.06</v>
      </c>
      <c r="K220" s="47">
        <f t="shared" si="72"/>
        <v>6.1359710897526773E-2</v>
      </c>
    </row>
    <row r="221" spans="1:11" s="48" customFormat="1" ht="78" customHeight="1" x14ac:dyDescent="0.25">
      <c r="A221" s="2"/>
      <c r="B221" s="42" t="s">
        <v>589</v>
      </c>
      <c r="C221" s="43" t="s">
        <v>590</v>
      </c>
      <c r="D221" s="44" t="s">
        <v>22</v>
      </c>
      <c r="E221" s="44" t="s">
        <v>591</v>
      </c>
      <c r="F221" s="45" t="s">
        <v>340</v>
      </c>
      <c r="G221" s="46">
        <v>7</v>
      </c>
      <c r="H221" s="46">
        <f>CPU!K250</f>
        <v>205.45</v>
      </c>
      <c r="I221" s="46">
        <f t="shared" si="69"/>
        <v>268.95</v>
      </c>
      <c r="J221" s="46">
        <f t="shared" si="71"/>
        <v>1882.65</v>
      </c>
      <c r="K221" s="47">
        <f t="shared" si="72"/>
        <v>3.3826304580660015E-2</v>
      </c>
    </row>
    <row r="222" spans="1:11" s="48" customFormat="1" ht="65.099999999999994" customHeight="1" x14ac:dyDescent="0.25">
      <c r="A222" s="2"/>
      <c r="B222" s="42" t="s">
        <v>592</v>
      </c>
      <c r="C222" s="43" t="s">
        <v>593</v>
      </c>
      <c r="D222" s="44" t="s">
        <v>43</v>
      </c>
      <c r="E222" s="44" t="s">
        <v>594</v>
      </c>
      <c r="F222" s="45" t="s">
        <v>340</v>
      </c>
      <c r="G222" s="46">
        <v>9</v>
      </c>
      <c r="H222" s="46">
        <v>312.25</v>
      </c>
      <c r="I222" s="46">
        <f t="shared" si="69"/>
        <v>408.77</v>
      </c>
      <c r="J222" s="46">
        <f t="shared" ref="J222:J230" si="73">ROUND(G222*I222,2)</f>
        <v>3678.93</v>
      </c>
      <c r="K222" s="47">
        <f t="shared" si="72"/>
        <v>6.6100765788079316E-2</v>
      </c>
    </row>
    <row r="223" spans="1:11" s="48" customFormat="1" ht="90.9" customHeight="1" x14ac:dyDescent="0.25">
      <c r="A223" s="2"/>
      <c r="B223" s="42" t="s">
        <v>595</v>
      </c>
      <c r="C223" s="43" t="s">
        <v>596</v>
      </c>
      <c r="D223" s="44" t="s">
        <v>43</v>
      </c>
      <c r="E223" s="44" t="s">
        <v>597</v>
      </c>
      <c r="F223" s="45" t="s">
        <v>340</v>
      </c>
      <c r="G223" s="46">
        <v>22</v>
      </c>
      <c r="H223" s="46">
        <v>151.72999999999999</v>
      </c>
      <c r="I223" s="46">
        <f t="shared" si="69"/>
        <v>198.63</v>
      </c>
      <c r="J223" s="46">
        <f t="shared" si="73"/>
        <v>4369.8599999999997</v>
      </c>
      <c r="K223" s="47">
        <f t="shared" si="72"/>
        <v>7.8514973752340025E-2</v>
      </c>
    </row>
    <row r="224" spans="1:11" s="48" customFormat="1" ht="78" customHeight="1" x14ac:dyDescent="0.25">
      <c r="A224" s="2"/>
      <c r="B224" s="42" t="s">
        <v>598</v>
      </c>
      <c r="C224" s="43" t="s">
        <v>599</v>
      </c>
      <c r="D224" s="44" t="s">
        <v>43</v>
      </c>
      <c r="E224" s="44" t="s">
        <v>600</v>
      </c>
      <c r="F224" s="45" t="s">
        <v>340</v>
      </c>
      <c r="G224" s="46">
        <v>25</v>
      </c>
      <c r="H224" s="46">
        <v>214.35</v>
      </c>
      <c r="I224" s="46">
        <f t="shared" si="69"/>
        <v>280.61</v>
      </c>
      <c r="J224" s="46">
        <f t="shared" si="73"/>
        <v>7015.25</v>
      </c>
      <c r="K224" s="47">
        <f t="shared" si="72"/>
        <v>0.12604572448913773</v>
      </c>
    </row>
    <row r="225" spans="1:11" s="48" customFormat="1" ht="39" customHeight="1" x14ac:dyDescent="0.25">
      <c r="A225" s="2"/>
      <c r="B225" s="42" t="s">
        <v>601</v>
      </c>
      <c r="C225" s="43" t="s">
        <v>602</v>
      </c>
      <c r="D225" s="44" t="s">
        <v>43</v>
      </c>
      <c r="E225" s="44" t="s">
        <v>603</v>
      </c>
      <c r="F225" s="45" t="s">
        <v>48</v>
      </c>
      <c r="G225" s="46">
        <v>92.01</v>
      </c>
      <c r="H225" s="46">
        <v>22.47</v>
      </c>
      <c r="I225" s="46">
        <f t="shared" si="69"/>
        <v>29.42</v>
      </c>
      <c r="J225" s="46">
        <f t="shared" si="73"/>
        <v>2706.93</v>
      </c>
      <c r="K225" s="47">
        <f t="shared" si="72"/>
        <v>4.8636463845391338E-2</v>
      </c>
    </row>
    <row r="226" spans="1:11" s="48" customFormat="1" ht="39" customHeight="1" x14ac:dyDescent="0.25">
      <c r="A226" s="2"/>
      <c r="B226" s="42" t="s">
        <v>604</v>
      </c>
      <c r="C226" s="43" t="s">
        <v>605</v>
      </c>
      <c r="D226" s="44" t="s">
        <v>43</v>
      </c>
      <c r="E226" s="44" t="s">
        <v>606</v>
      </c>
      <c r="F226" s="45" t="s">
        <v>48</v>
      </c>
      <c r="G226" s="46">
        <v>120.78</v>
      </c>
      <c r="H226" s="46">
        <v>42.89</v>
      </c>
      <c r="I226" s="46">
        <f t="shared" si="69"/>
        <v>56.15</v>
      </c>
      <c r="J226" s="46">
        <f t="shared" si="73"/>
        <v>6781.8</v>
      </c>
      <c r="K226" s="47">
        <f t="shared" si="72"/>
        <v>0.12185123756679153</v>
      </c>
    </row>
    <row r="227" spans="1:11" s="48" customFormat="1" ht="39" customHeight="1" x14ac:dyDescent="0.25">
      <c r="A227" s="2"/>
      <c r="B227" s="42" t="s">
        <v>607</v>
      </c>
      <c r="C227" s="43" t="s">
        <v>608</v>
      </c>
      <c r="D227" s="44" t="s">
        <v>43</v>
      </c>
      <c r="E227" s="44" t="s">
        <v>609</v>
      </c>
      <c r="F227" s="45" t="s">
        <v>48</v>
      </c>
      <c r="G227" s="46">
        <v>3.64</v>
      </c>
      <c r="H227" s="46">
        <v>30.25</v>
      </c>
      <c r="I227" s="46">
        <f t="shared" si="69"/>
        <v>39.6</v>
      </c>
      <c r="J227" s="46">
        <f t="shared" si="73"/>
        <v>144.13999999999999</v>
      </c>
      <c r="K227" s="47">
        <f t="shared" si="72"/>
        <v>2.5898194259455203E-3</v>
      </c>
    </row>
    <row r="228" spans="1:11" s="48" customFormat="1" ht="39" customHeight="1" x14ac:dyDescent="0.25">
      <c r="A228" s="2"/>
      <c r="B228" s="42" t="s">
        <v>610</v>
      </c>
      <c r="C228" s="43" t="s">
        <v>611</v>
      </c>
      <c r="D228" s="44" t="s">
        <v>43</v>
      </c>
      <c r="E228" s="44" t="s">
        <v>612</v>
      </c>
      <c r="F228" s="45" t="s">
        <v>48</v>
      </c>
      <c r="G228" s="46">
        <v>18.170000000000002</v>
      </c>
      <c r="H228" s="46">
        <v>41.24</v>
      </c>
      <c r="I228" s="46">
        <f t="shared" si="69"/>
        <v>53.99</v>
      </c>
      <c r="J228" s="46">
        <f t="shared" si="73"/>
        <v>981</v>
      </c>
      <c r="K228" s="47">
        <f t="shared" si="72"/>
        <v>1.7626008442157316E-2</v>
      </c>
    </row>
    <row r="229" spans="1:11" s="48" customFormat="1" ht="39" customHeight="1" x14ac:dyDescent="0.25">
      <c r="A229" s="2"/>
      <c r="B229" s="42" t="s">
        <v>613</v>
      </c>
      <c r="C229" s="43" t="s">
        <v>614</v>
      </c>
      <c r="D229" s="44" t="s">
        <v>43</v>
      </c>
      <c r="E229" s="44" t="s">
        <v>615</v>
      </c>
      <c r="F229" s="45" t="s">
        <v>48</v>
      </c>
      <c r="G229" s="46">
        <v>91.91</v>
      </c>
      <c r="H229" s="46">
        <v>45.1</v>
      </c>
      <c r="I229" s="46">
        <f t="shared" si="69"/>
        <v>59.04</v>
      </c>
      <c r="J229" s="46">
        <f t="shared" si="73"/>
        <v>5426.37</v>
      </c>
      <c r="K229" s="47">
        <f t="shared" si="72"/>
        <v>9.7497699725045045E-2</v>
      </c>
    </row>
    <row r="230" spans="1:11" s="48" customFormat="1" ht="39" customHeight="1" x14ac:dyDescent="0.25">
      <c r="A230" s="2"/>
      <c r="B230" s="42" t="s">
        <v>616</v>
      </c>
      <c r="C230" s="43" t="s">
        <v>617</v>
      </c>
      <c r="D230" s="44" t="s">
        <v>43</v>
      </c>
      <c r="E230" s="44" t="s">
        <v>618</v>
      </c>
      <c r="F230" s="45" t="s">
        <v>48</v>
      </c>
      <c r="G230" s="46">
        <v>84.39</v>
      </c>
      <c r="H230" s="46">
        <v>25.26</v>
      </c>
      <c r="I230" s="46">
        <f t="shared" si="69"/>
        <v>33.07</v>
      </c>
      <c r="J230" s="46">
        <f t="shared" si="73"/>
        <v>2790.78</v>
      </c>
      <c r="K230" s="47">
        <f t="shared" si="72"/>
        <v>5.0143029398780632E-2</v>
      </c>
    </row>
    <row r="231" spans="1:11" s="48" customFormat="1" ht="39" customHeight="1" x14ac:dyDescent="0.25">
      <c r="A231" s="2"/>
      <c r="B231" s="42" t="s">
        <v>619</v>
      </c>
      <c r="C231" s="43" t="s">
        <v>620</v>
      </c>
      <c r="D231" s="44" t="s">
        <v>43</v>
      </c>
      <c r="E231" s="44" t="s">
        <v>621</v>
      </c>
      <c r="F231" s="45" t="s">
        <v>48</v>
      </c>
      <c r="G231" s="46">
        <v>80.33</v>
      </c>
      <c r="H231" s="46">
        <v>73.14</v>
      </c>
      <c r="I231" s="46">
        <f t="shared" si="69"/>
        <v>95.75</v>
      </c>
      <c r="J231" s="46">
        <f t="shared" ref="J231:J232" si="74">ROUND(G231*I231,2)</f>
        <v>7691.6</v>
      </c>
      <c r="K231" s="47">
        <f t="shared" si="72"/>
        <v>0.13819796792425812</v>
      </c>
    </row>
    <row r="232" spans="1:11" s="48" customFormat="1" ht="26.1" customHeight="1" x14ac:dyDescent="0.25">
      <c r="A232" s="2"/>
      <c r="B232" s="42" t="s">
        <v>622</v>
      </c>
      <c r="C232" s="43" t="s">
        <v>74</v>
      </c>
      <c r="D232" s="44" t="s">
        <v>43</v>
      </c>
      <c r="E232" s="44" t="s">
        <v>75</v>
      </c>
      <c r="F232" s="45" t="s">
        <v>76</v>
      </c>
      <c r="G232" s="46">
        <v>25.83</v>
      </c>
      <c r="H232" s="46">
        <f>H29</f>
        <v>60.61</v>
      </c>
      <c r="I232" s="46">
        <f t="shared" si="69"/>
        <v>79.34</v>
      </c>
      <c r="J232" s="46">
        <f t="shared" si="74"/>
        <v>2049.35</v>
      </c>
      <c r="K232" s="47">
        <f t="shared" si="72"/>
        <v>3.6821468298608655E-2</v>
      </c>
    </row>
    <row r="233" spans="1:11" ht="24" customHeight="1" x14ac:dyDescent="0.25">
      <c r="B233" s="38" t="s">
        <v>623</v>
      </c>
      <c r="C233" s="39"/>
      <c r="D233" s="39"/>
      <c r="E233" s="39" t="s">
        <v>624</v>
      </c>
      <c r="F233" s="39"/>
      <c r="G233" s="40"/>
      <c r="H233" s="39"/>
      <c r="I233" s="39"/>
      <c r="J233" s="40">
        <f>SUM(J234:J238)</f>
        <v>13462.17</v>
      </c>
      <c r="K233" s="41">
        <f>J233/$J$215</f>
        <v>7.4185697980402268E-2</v>
      </c>
    </row>
    <row r="234" spans="1:11" s="48" customFormat="1" ht="26.1" customHeight="1" x14ac:dyDescent="0.25">
      <c r="A234" s="2"/>
      <c r="B234" s="42" t="s">
        <v>625</v>
      </c>
      <c r="C234" s="43" t="s">
        <v>626</v>
      </c>
      <c r="D234" s="44" t="s">
        <v>43</v>
      </c>
      <c r="E234" s="44" t="s">
        <v>627</v>
      </c>
      <c r="F234" s="45" t="s">
        <v>44</v>
      </c>
      <c r="G234" s="46">
        <v>15</v>
      </c>
      <c r="H234" s="46">
        <v>65.27</v>
      </c>
      <c r="I234" s="46">
        <f t="shared" si="69"/>
        <v>85.44</v>
      </c>
      <c r="J234" s="46">
        <f t="shared" ref="J234" si="75">ROUND(G234*I234,2)</f>
        <v>1281.5999999999999</v>
      </c>
      <c r="K234" s="47">
        <f>J234/$J$233</f>
        <v>9.5200105183636807E-2</v>
      </c>
    </row>
    <row r="235" spans="1:11" s="48" customFormat="1" ht="65.099999999999994" customHeight="1" x14ac:dyDescent="0.25">
      <c r="A235" s="2"/>
      <c r="B235" s="42" t="s">
        <v>628</v>
      </c>
      <c r="C235" s="43" t="s">
        <v>629</v>
      </c>
      <c r="D235" s="44" t="s">
        <v>43</v>
      </c>
      <c r="E235" s="44" t="s">
        <v>630</v>
      </c>
      <c r="F235" s="45" t="s">
        <v>44</v>
      </c>
      <c r="G235" s="46">
        <v>9</v>
      </c>
      <c r="H235" s="46">
        <v>413.22</v>
      </c>
      <c r="I235" s="46">
        <f t="shared" si="69"/>
        <v>540.95000000000005</v>
      </c>
      <c r="J235" s="46">
        <f t="shared" ref="J235:J238" si="76">ROUND(G235*I235,2)</f>
        <v>4868.55</v>
      </c>
      <c r="K235" s="47">
        <f t="shared" ref="K235:K238" si="77">J235/$J$233</f>
        <v>0.3616467478868563</v>
      </c>
    </row>
    <row r="236" spans="1:11" s="48" customFormat="1" ht="51.9" customHeight="1" x14ac:dyDescent="0.25">
      <c r="A236" s="2"/>
      <c r="B236" s="42" t="s">
        <v>631</v>
      </c>
      <c r="C236" s="43" t="s">
        <v>632</v>
      </c>
      <c r="D236" s="44" t="s">
        <v>43</v>
      </c>
      <c r="E236" s="44" t="s">
        <v>633</v>
      </c>
      <c r="F236" s="45" t="s">
        <v>44</v>
      </c>
      <c r="G236" s="46">
        <v>6</v>
      </c>
      <c r="H236" s="46">
        <v>75.27</v>
      </c>
      <c r="I236" s="46">
        <f t="shared" si="69"/>
        <v>98.54</v>
      </c>
      <c r="J236" s="46">
        <f t="shared" si="76"/>
        <v>591.24</v>
      </c>
      <c r="K236" s="47">
        <f t="shared" si="77"/>
        <v>4.3918625303350056E-2</v>
      </c>
    </row>
    <row r="237" spans="1:11" s="48" customFormat="1" ht="65.099999999999994" customHeight="1" x14ac:dyDescent="0.25">
      <c r="A237" s="2"/>
      <c r="B237" s="42" t="s">
        <v>634</v>
      </c>
      <c r="C237" s="43" t="s">
        <v>635</v>
      </c>
      <c r="D237" s="44" t="s">
        <v>43</v>
      </c>
      <c r="E237" s="44" t="s">
        <v>636</v>
      </c>
      <c r="F237" s="45" t="s">
        <v>44</v>
      </c>
      <c r="G237" s="46">
        <v>6</v>
      </c>
      <c r="H237" s="46">
        <v>703.45</v>
      </c>
      <c r="I237" s="46">
        <f t="shared" si="69"/>
        <v>920.89</v>
      </c>
      <c r="J237" s="46">
        <f t="shared" si="76"/>
        <v>5525.34</v>
      </c>
      <c r="K237" s="47">
        <f t="shared" si="77"/>
        <v>0.4104345733265885</v>
      </c>
    </row>
    <row r="238" spans="1:11" s="48" customFormat="1" ht="104.1" customHeight="1" x14ac:dyDescent="0.25">
      <c r="A238" s="2"/>
      <c r="B238" s="42" t="s">
        <v>637</v>
      </c>
      <c r="C238" s="43" t="s">
        <v>638</v>
      </c>
      <c r="D238" s="44" t="s">
        <v>43</v>
      </c>
      <c r="E238" s="44" t="s">
        <v>639</v>
      </c>
      <c r="F238" s="45" t="s">
        <v>48</v>
      </c>
      <c r="G238" s="46">
        <v>3</v>
      </c>
      <c r="H238" s="46">
        <v>304.39</v>
      </c>
      <c r="I238" s="46">
        <f t="shared" si="69"/>
        <v>398.48</v>
      </c>
      <c r="J238" s="46">
        <f t="shared" si="76"/>
        <v>1195.44</v>
      </c>
      <c r="K238" s="47">
        <f t="shared" si="77"/>
        <v>8.8799948299568346E-2</v>
      </c>
    </row>
    <row r="239" spans="1:11" ht="24" customHeight="1" x14ac:dyDescent="0.25">
      <c r="B239" s="38" t="s">
        <v>640</v>
      </c>
      <c r="C239" s="39"/>
      <c r="D239" s="39"/>
      <c r="E239" s="39" t="s">
        <v>641</v>
      </c>
      <c r="F239" s="39"/>
      <c r="G239" s="40"/>
      <c r="H239" s="39"/>
      <c r="I239" s="39"/>
      <c r="J239" s="40">
        <f>SUM(J240:J249)</f>
        <v>25712.899999999998</v>
      </c>
      <c r="K239" s="41">
        <f>J239/$J$215</f>
        <v>0.14169553895102241</v>
      </c>
    </row>
    <row r="240" spans="1:11" s="48" customFormat="1" ht="51.9" customHeight="1" x14ac:dyDescent="0.25">
      <c r="A240" s="2"/>
      <c r="B240" s="42" t="s">
        <v>642</v>
      </c>
      <c r="C240" s="43" t="s">
        <v>643</v>
      </c>
      <c r="D240" s="44" t="s">
        <v>43</v>
      </c>
      <c r="E240" s="44" t="s">
        <v>644</v>
      </c>
      <c r="F240" s="45" t="s">
        <v>44</v>
      </c>
      <c r="G240" s="46">
        <v>2</v>
      </c>
      <c r="H240" s="46">
        <v>532.77</v>
      </c>
      <c r="I240" s="46">
        <f t="shared" si="69"/>
        <v>697.45</v>
      </c>
      <c r="J240" s="46">
        <f t="shared" ref="J240" si="78">ROUND(G240*I240,2)</f>
        <v>1394.9</v>
      </c>
      <c r="K240" s="47">
        <f>J240/$J$239</f>
        <v>5.4249034531305307E-2</v>
      </c>
    </row>
    <row r="241" spans="1:11" s="48" customFormat="1" ht="24" customHeight="1" x14ac:dyDescent="0.25">
      <c r="A241" s="2"/>
      <c r="B241" s="42" t="s">
        <v>645</v>
      </c>
      <c r="C241" s="43" t="s">
        <v>646</v>
      </c>
      <c r="D241" s="44" t="s">
        <v>43</v>
      </c>
      <c r="E241" s="44" t="s">
        <v>647</v>
      </c>
      <c r="F241" s="45" t="s">
        <v>44</v>
      </c>
      <c r="G241" s="46">
        <v>2</v>
      </c>
      <c r="H241" s="46">
        <v>44.15</v>
      </c>
      <c r="I241" s="46">
        <f t="shared" si="69"/>
        <v>57.8</v>
      </c>
      <c r="J241" s="46">
        <f t="shared" ref="J241:J245" si="79">ROUND(G241*I241,2)</f>
        <v>115.6</v>
      </c>
      <c r="K241" s="47">
        <f t="shared" ref="K241:K249" si="80">J241/$J$239</f>
        <v>4.4957978291052351E-3</v>
      </c>
    </row>
    <row r="242" spans="1:11" s="48" customFormat="1" ht="117" customHeight="1" x14ac:dyDescent="0.25">
      <c r="A242" s="2"/>
      <c r="B242" s="42" t="s">
        <v>648</v>
      </c>
      <c r="C242" s="43" t="s">
        <v>649</v>
      </c>
      <c r="D242" s="44" t="s">
        <v>43</v>
      </c>
      <c r="E242" s="44" t="s">
        <v>650</v>
      </c>
      <c r="F242" s="45" t="s">
        <v>44</v>
      </c>
      <c r="G242" s="46">
        <v>5</v>
      </c>
      <c r="H242" s="46">
        <v>597.49</v>
      </c>
      <c r="I242" s="46">
        <f t="shared" si="69"/>
        <v>782.17</v>
      </c>
      <c r="J242" s="46">
        <f t="shared" si="79"/>
        <v>3910.85</v>
      </c>
      <c r="K242" s="47">
        <f t="shared" si="80"/>
        <v>0.15209680743906756</v>
      </c>
    </row>
    <row r="243" spans="1:11" s="48" customFormat="1" ht="51.9" customHeight="1" x14ac:dyDescent="0.25">
      <c r="A243" s="2"/>
      <c r="B243" s="42" t="s">
        <v>651</v>
      </c>
      <c r="C243" s="43" t="s">
        <v>652</v>
      </c>
      <c r="D243" s="44" t="s">
        <v>43</v>
      </c>
      <c r="E243" s="44" t="s">
        <v>653</v>
      </c>
      <c r="F243" s="45" t="s">
        <v>44</v>
      </c>
      <c r="G243" s="46">
        <v>4</v>
      </c>
      <c r="H243" s="46">
        <v>306.76</v>
      </c>
      <c r="I243" s="46">
        <f t="shared" si="69"/>
        <v>401.58</v>
      </c>
      <c r="J243" s="46">
        <f t="shared" si="79"/>
        <v>1606.32</v>
      </c>
      <c r="K243" s="47">
        <f t="shared" si="80"/>
        <v>6.2471366512528735E-2</v>
      </c>
    </row>
    <row r="244" spans="1:11" s="48" customFormat="1" ht="78" customHeight="1" x14ac:dyDescent="0.25">
      <c r="A244" s="2"/>
      <c r="B244" s="42" t="s">
        <v>654</v>
      </c>
      <c r="C244" s="43" t="s">
        <v>655</v>
      </c>
      <c r="D244" s="44" t="s">
        <v>43</v>
      </c>
      <c r="E244" s="44" t="s">
        <v>656</v>
      </c>
      <c r="F244" s="45" t="s">
        <v>44</v>
      </c>
      <c r="G244" s="46">
        <v>3</v>
      </c>
      <c r="H244" s="46">
        <v>412.65</v>
      </c>
      <c r="I244" s="46">
        <f t="shared" si="69"/>
        <v>540.20000000000005</v>
      </c>
      <c r="J244" s="46">
        <f t="shared" si="79"/>
        <v>1620.6</v>
      </c>
      <c r="K244" s="47">
        <f t="shared" si="80"/>
        <v>6.3026729773771148E-2</v>
      </c>
    </row>
    <row r="245" spans="1:11" s="48" customFormat="1" ht="78" customHeight="1" x14ac:dyDescent="0.25">
      <c r="A245" s="2"/>
      <c r="B245" s="42" t="s">
        <v>657</v>
      </c>
      <c r="C245" s="43" t="s">
        <v>658</v>
      </c>
      <c r="D245" s="44" t="s">
        <v>43</v>
      </c>
      <c r="E245" s="44" t="s">
        <v>659</v>
      </c>
      <c r="F245" s="45" t="s">
        <v>44</v>
      </c>
      <c r="G245" s="46">
        <v>4</v>
      </c>
      <c r="H245" s="46">
        <v>352.67</v>
      </c>
      <c r="I245" s="46">
        <f t="shared" si="69"/>
        <v>461.68</v>
      </c>
      <c r="J245" s="46">
        <f t="shared" si="79"/>
        <v>1846.72</v>
      </c>
      <c r="K245" s="47">
        <f t="shared" si="80"/>
        <v>7.1820759229802952E-2</v>
      </c>
    </row>
    <row r="246" spans="1:11" s="48" customFormat="1" ht="78" customHeight="1" x14ac:dyDescent="0.25">
      <c r="A246" s="2"/>
      <c r="B246" s="42" t="s">
        <v>660</v>
      </c>
      <c r="C246" s="43" t="s">
        <v>661</v>
      </c>
      <c r="D246" s="44" t="s">
        <v>43</v>
      </c>
      <c r="E246" s="44" t="s">
        <v>662</v>
      </c>
      <c r="F246" s="45" t="s">
        <v>44</v>
      </c>
      <c r="G246" s="46">
        <v>11</v>
      </c>
      <c r="H246" s="46">
        <v>351.74</v>
      </c>
      <c r="I246" s="46">
        <f t="shared" si="69"/>
        <v>460.46</v>
      </c>
      <c r="J246" s="46">
        <f t="shared" ref="J246:J249" si="81">ROUND(G246*I246,2)</f>
        <v>5065.0600000000004</v>
      </c>
      <c r="K246" s="47">
        <f t="shared" si="80"/>
        <v>0.19698517086754122</v>
      </c>
    </row>
    <row r="247" spans="1:11" s="48" customFormat="1" ht="78" customHeight="1" x14ac:dyDescent="0.25">
      <c r="A247" s="2"/>
      <c r="B247" s="42" t="s">
        <v>663</v>
      </c>
      <c r="C247" s="43" t="s">
        <v>664</v>
      </c>
      <c r="D247" s="44" t="s">
        <v>43</v>
      </c>
      <c r="E247" s="44" t="s">
        <v>665</v>
      </c>
      <c r="F247" s="45" t="s">
        <v>44</v>
      </c>
      <c r="G247" s="46">
        <v>2</v>
      </c>
      <c r="H247" s="46">
        <v>616.4</v>
      </c>
      <c r="I247" s="46">
        <f t="shared" si="69"/>
        <v>806.93</v>
      </c>
      <c r="J247" s="46">
        <f t="shared" si="81"/>
        <v>1613.86</v>
      </c>
      <c r="K247" s="47">
        <f t="shared" si="80"/>
        <v>6.2764604537022275E-2</v>
      </c>
    </row>
    <row r="248" spans="1:11" s="48" customFormat="1" ht="26.1" customHeight="1" x14ac:dyDescent="0.25">
      <c r="A248" s="2"/>
      <c r="B248" s="42" t="s">
        <v>666</v>
      </c>
      <c r="C248" s="43" t="s">
        <v>667</v>
      </c>
      <c r="D248" s="44" t="s">
        <v>43</v>
      </c>
      <c r="E248" s="44" t="s">
        <v>668</v>
      </c>
      <c r="F248" s="45" t="s">
        <v>52</v>
      </c>
      <c r="G248" s="46">
        <v>14.94</v>
      </c>
      <c r="H248" s="46">
        <v>354.83</v>
      </c>
      <c r="I248" s="46">
        <f t="shared" si="69"/>
        <v>464.51</v>
      </c>
      <c r="J248" s="46">
        <f t="shared" si="81"/>
        <v>6939.78</v>
      </c>
      <c r="K248" s="47">
        <f t="shared" si="80"/>
        <v>0.2698948776684077</v>
      </c>
    </row>
    <row r="249" spans="1:11" s="48" customFormat="1" ht="70.5" customHeight="1" x14ac:dyDescent="0.25">
      <c r="A249" s="2"/>
      <c r="B249" s="42" t="s">
        <v>669</v>
      </c>
      <c r="C249" s="43" t="s">
        <v>1335</v>
      </c>
      <c r="D249" s="44" t="s">
        <v>43</v>
      </c>
      <c r="E249" s="44" t="s">
        <v>1334</v>
      </c>
      <c r="F249" s="45" t="s">
        <v>52</v>
      </c>
      <c r="G249" s="46">
        <v>4.83</v>
      </c>
      <c r="H249" s="46">
        <v>252.92</v>
      </c>
      <c r="I249" s="46">
        <f t="shared" si="69"/>
        <v>331.1</v>
      </c>
      <c r="J249" s="46">
        <f t="shared" si="81"/>
        <v>1599.21</v>
      </c>
      <c r="K249" s="47">
        <f t="shared" si="80"/>
        <v>6.2194851611447957E-2</v>
      </c>
    </row>
    <row r="250" spans="1:11" ht="24" customHeight="1" x14ac:dyDescent="0.25">
      <c r="B250" s="38" t="s">
        <v>670</v>
      </c>
      <c r="C250" s="39"/>
      <c r="D250" s="39"/>
      <c r="E250" s="39" t="s">
        <v>671</v>
      </c>
      <c r="F250" s="39"/>
      <c r="G250" s="40"/>
      <c r="H250" s="39"/>
      <c r="I250" s="39"/>
      <c r="J250" s="40">
        <f>SUM(J251:J277)</f>
        <v>71156.239999999991</v>
      </c>
      <c r="K250" s="41">
        <f>J250/$J$215</f>
        <v>0.39211919995520916</v>
      </c>
    </row>
    <row r="251" spans="1:11" s="48" customFormat="1" ht="24" customHeight="1" x14ac:dyDescent="0.25">
      <c r="A251" s="2"/>
      <c r="B251" s="42" t="s">
        <v>672</v>
      </c>
      <c r="C251" s="43" t="s">
        <v>673</v>
      </c>
      <c r="D251" s="44" t="s">
        <v>43</v>
      </c>
      <c r="E251" s="44" t="s">
        <v>674</v>
      </c>
      <c r="F251" s="45" t="s">
        <v>44</v>
      </c>
      <c r="G251" s="46">
        <v>1</v>
      </c>
      <c r="H251" s="46">
        <v>746.54</v>
      </c>
      <c r="I251" s="46">
        <f t="shared" si="69"/>
        <v>977.3</v>
      </c>
      <c r="J251" s="46">
        <f t="shared" ref="J251" si="82">ROUND(G251*I251,2)</f>
        <v>977.3</v>
      </c>
      <c r="K251" s="47">
        <f>J251/$J$250</f>
        <v>1.3734564951717517E-2</v>
      </c>
    </row>
    <row r="252" spans="1:11" s="48" customFormat="1" ht="26.1" customHeight="1" x14ac:dyDescent="0.25">
      <c r="A252" s="2"/>
      <c r="B252" s="42" t="s">
        <v>675</v>
      </c>
      <c r="C252" s="43" t="s">
        <v>676</v>
      </c>
      <c r="D252" s="44" t="s">
        <v>43</v>
      </c>
      <c r="E252" s="44" t="s">
        <v>677</v>
      </c>
      <c r="F252" s="45" t="s">
        <v>44</v>
      </c>
      <c r="G252" s="46">
        <v>30</v>
      </c>
      <c r="H252" s="46">
        <v>62.4</v>
      </c>
      <c r="I252" s="46">
        <f t="shared" si="69"/>
        <v>81.69</v>
      </c>
      <c r="J252" s="46">
        <f t="shared" ref="J252:J260" si="83">ROUND(G252*I252,2)</f>
        <v>2450.6999999999998</v>
      </c>
      <c r="K252" s="47">
        <f t="shared" ref="K252:K277" si="84">J252/$J$250</f>
        <v>3.4441111559576507E-2</v>
      </c>
    </row>
    <row r="253" spans="1:11" s="48" customFormat="1" ht="26.1" customHeight="1" x14ac:dyDescent="0.25">
      <c r="A253" s="2"/>
      <c r="B253" s="42" t="s">
        <v>678</v>
      </c>
      <c r="C253" s="43" t="s">
        <v>679</v>
      </c>
      <c r="D253" s="44" t="s">
        <v>43</v>
      </c>
      <c r="E253" s="44" t="s">
        <v>680</v>
      </c>
      <c r="F253" s="45" t="s">
        <v>44</v>
      </c>
      <c r="G253" s="46">
        <v>25</v>
      </c>
      <c r="H253" s="46">
        <v>64.47</v>
      </c>
      <c r="I253" s="46">
        <f t="shared" si="69"/>
        <v>84.4</v>
      </c>
      <c r="J253" s="46">
        <f t="shared" si="83"/>
        <v>2110</v>
      </c>
      <c r="K253" s="47">
        <f t="shared" si="84"/>
        <v>2.9653056429063709E-2</v>
      </c>
    </row>
    <row r="254" spans="1:11" s="48" customFormat="1" ht="24" customHeight="1" x14ac:dyDescent="0.25">
      <c r="A254" s="2"/>
      <c r="B254" s="42" t="s">
        <v>681</v>
      </c>
      <c r="C254" s="43" t="s">
        <v>682</v>
      </c>
      <c r="D254" s="44" t="s">
        <v>43</v>
      </c>
      <c r="E254" s="44" t="s">
        <v>683</v>
      </c>
      <c r="F254" s="45" t="s">
        <v>44</v>
      </c>
      <c r="G254" s="46">
        <v>5</v>
      </c>
      <c r="H254" s="46">
        <v>56.85</v>
      </c>
      <c r="I254" s="46">
        <f t="shared" si="69"/>
        <v>74.42</v>
      </c>
      <c r="J254" s="46">
        <f t="shared" si="83"/>
        <v>372.1</v>
      </c>
      <c r="K254" s="47">
        <f t="shared" si="84"/>
        <v>5.2293375816372546E-3</v>
      </c>
    </row>
    <row r="255" spans="1:11" s="48" customFormat="1" ht="39" customHeight="1" x14ac:dyDescent="0.25">
      <c r="A255" s="2"/>
      <c r="B255" s="42" t="s">
        <v>684</v>
      </c>
      <c r="C255" s="43" t="s">
        <v>685</v>
      </c>
      <c r="D255" s="44" t="s">
        <v>43</v>
      </c>
      <c r="E255" s="44" t="s">
        <v>686</v>
      </c>
      <c r="F255" s="45" t="s">
        <v>44</v>
      </c>
      <c r="G255" s="46">
        <v>2</v>
      </c>
      <c r="H255" s="46">
        <v>598.63</v>
      </c>
      <c r="I255" s="46">
        <f t="shared" si="69"/>
        <v>783.67</v>
      </c>
      <c r="J255" s="46">
        <f t="shared" si="83"/>
        <v>1567.34</v>
      </c>
      <c r="K255" s="47">
        <f t="shared" si="84"/>
        <v>2.2026740030108394E-2</v>
      </c>
    </row>
    <row r="256" spans="1:11" s="48" customFormat="1" ht="26.1" customHeight="1" x14ac:dyDescent="0.25">
      <c r="A256" s="2"/>
      <c r="B256" s="42" t="s">
        <v>687</v>
      </c>
      <c r="C256" s="43">
        <v>190213</v>
      </c>
      <c r="D256" s="44" t="s">
        <v>254</v>
      </c>
      <c r="E256" s="44" t="s">
        <v>688</v>
      </c>
      <c r="F256" s="45" t="s">
        <v>44</v>
      </c>
      <c r="G256" s="46">
        <v>7</v>
      </c>
      <c r="H256" s="46">
        <v>1694.05</v>
      </c>
      <c r="I256" s="46">
        <f t="shared" si="69"/>
        <v>2217.6799999999998</v>
      </c>
      <c r="J256" s="46">
        <f t="shared" si="83"/>
        <v>15523.76</v>
      </c>
      <c r="K256" s="47">
        <f t="shared" si="84"/>
        <v>0.21816442240343226</v>
      </c>
    </row>
    <row r="257" spans="1:11" s="48" customFormat="1" ht="80.25" customHeight="1" x14ac:dyDescent="0.25">
      <c r="A257" s="2"/>
      <c r="B257" s="42" t="s">
        <v>689</v>
      </c>
      <c r="C257" s="43" t="s">
        <v>690</v>
      </c>
      <c r="D257" s="44" t="s">
        <v>43</v>
      </c>
      <c r="E257" s="44" t="s">
        <v>691</v>
      </c>
      <c r="F257" s="45" t="s">
        <v>44</v>
      </c>
      <c r="G257" s="46">
        <v>1</v>
      </c>
      <c r="H257" s="46">
        <v>455.79</v>
      </c>
      <c r="I257" s="46">
        <f t="shared" si="69"/>
        <v>596.66999999999996</v>
      </c>
      <c r="J257" s="46">
        <f t="shared" si="83"/>
        <v>596.66999999999996</v>
      </c>
      <c r="K257" s="47">
        <f t="shared" si="84"/>
        <v>8.3853503220518676E-3</v>
      </c>
    </row>
    <row r="258" spans="1:11" s="48" customFormat="1" ht="26.1" customHeight="1" x14ac:dyDescent="0.25">
      <c r="A258" s="2"/>
      <c r="B258" s="42" t="s">
        <v>692</v>
      </c>
      <c r="C258" s="43" t="s">
        <v>693</v>
      </c>
      <c r="D258" s="44" t="s">
        <v>22</v>
      </c>
      <c r="E258" s="44" t="s">
        <v>694</v>
      </c>
      <c r="F258" s="45" t="s">
        <v>44</v>
      </c>
      <c r="G258" s="46">
        <v>2</v>
      </c>
      <c r="H258" s="46">
        <f>CPU!K257</f>
        <v>806.18999999999994</v>
      </c>
      <c r="I258" s="46">
        <f t="shared" si="69"/>
        <v>1055.3800000000001</v>
      </c>
      <c r="J258" s="46">
        <f t="shared" si="83"/>
        <v>2110.7600000000002</v>
      </c>
      <c r="K258" s="47">
        <f t="shared" si="84"/>
        <v>2.9663737150810672E-2</v>
      </c>
    </row>
    <row r="259" spans="1:11" s="48" customFormat="1" ht="39" customHeight="1" x14ac:dyDescent="0.25">
      <c r="A259" s="2"/>
      <c r="B259" s="42" t="s">
        <v>695</v>
      </c>
      <c r="C259" s="43" t="s">
        <v>696</v>
      </c>
      <c r="D259" s="44" t="s">
        <v>43</v>
      </c>
      <c r="E259" s="44" t="s">
        <v>697</v>
      </c>
      <c r="F259" s="45" t="s">
        <v>44</v>
      </c>
      <c r="G259" s="46">
        <v>1</v>
      </c>
      <c r="H259" s="46">
        <v>107.19</v>
      </c>
      <c r="I259" s="46">
        <f t="shared" si="69"/>
        <v>140.32</v>
      </c>
      <c r="J259" s="46">
        <f t="shared" si="83"/>
        <v>140.32</v>
      </c>
      <c r="K259" s="47">
        <f t="shared" si="84"/>
        <v>1.9719985204389666E-3</v>
      </c>
    </row>
    <row r="260" spans="1:11" s="48" customFormat="1" ht="39" customHeight="1" x14ac:dyDescent="0.25">
      <c r="A260" s="2"/>
      <c r="B260" s="42" t="s">
        <v>698</v>
      </c>
      <c r="C260" s="43" t="s">
        <v>699</v>
      </c>
      <c r="D260" s="44" t="s">
        <v>43</v>
      </c>
      <c r="E260" s="44" t="s">
        <v>700</v>
      </c>
      <c r="F260" s="45" t="s">
        <v>44</v>
      </c>
      <c r="G260" s="46">
        <v>9</v>
      </c>
      <c r="H260" s="46">
        <v>151.58000000000001</v>
      </c>
      <c r="I260" s="46">
        <f t="shared" si="69"/>
        <v>198.43</v>
      </c>
      <c r="J260" s="46">
        <f t="shared" si="83"/>
        <v>1785.87</v>
      </c>
      <c r="K260" s="47">
        <f t="shared" si="84"/>
        <v>2.5097869139797158E-2</v>
      </c>
    </row>
    <row r="261" spans="1:11" s="48" customFormat="1" ht="51.9" customHeight="1" x14ac:dyDescent="0.25">
      <c r="A261" s="2"/>
      <c r="B261" s="42" t="s">
        <v>701</v>
      </c>
      <c r="C261" s="43" t="s">
        <v>702</v>
      </c>
      <c r="D261" s="44" t="s">
        <v>43</v>
      </c>
      <c r="E261" s="44" t="s">
        <v>703</v>
      </c>
      <c r="F261" s="45" t="s">
        <v>44</v>
      </c>
      <c r="G261" s="46">
        <v>16</v>
      </c>
      <c r="H261" s="46">
        <v>344.82</v>
      </c>
      <c r="I261" s="46">
        <f t="shared" si="69"/>
        <v>451.4</v>
      </c>
      <c r="J261" s="46">
        <f t="shared" ref="J261:J277" si="85">ROUND(G261*I261,2)</f>
        <v>7222.4</v>
      </c>
      <c r="K261" s="47">
        <f t="shared" si="84"/>
        <v>0.10150058519112309</v>
      </c>
    </row>
    <row r="262" spans="1:11" s="48" customFormat="1" ht="24" customHeight="1" x14ac:dyDescent="0.25">
      <c r="A262" s="2"/>
      <c r="B262" s="42" t="s">
        <v>704</v>
      </c>
      <c r="C262" s="43">
        <v>202347</v>
      </c>
      <c r="D262" s="44" t="s">
        <v>254</v>
      </c>
      <c r="E262" s="44" t="s">
        <v>705</v>
      </c>
      <c r="F262" s="45" t="s">
        <v>44</v>
      </c>
      <c r="G262" s="46">
        <v>6</v>
      </c>
      <c r="H262" s="46">
        <v>125.9</v>
      </c>
      <c r="I262" s="46">
        <f t="shared" si="69"/>
        <v>164.82</v>
      </c>
      <c r="J262" s="46">
        <f t="shared" si="85"/>
        <v>988.92</v>
      </c>
      <c r="K262" s="47">
        <f>J262/$J$250</f>
        <v>1.3897867565796057E-2</v>
      </c>
    </row>
    <row r="263" spans="1:11" s="48" customFormat="1" ht="51.9" customHeight="1" x14ac:dyDescent="0.25">
      <c r="A263" s="2"/>
      <c r="B263" s="42" t="s">
        <v>706</v>
      </c>
      <c r="C263" s="43" t="s">
        <v>707</v>
      </c>
      <c r="D263" s="44" t="s">
        <v>43</v>
      </c>
      <c r="E263" s="44" t="s">
        <v>708</v>
      </c>
      <c r="F263" s="45" t="s">
        <v>44</v>
      </c>
      <c r="G263" s="46">
        <v>2</v>
      </c>
      <c r="H263" s="46">
        <v>156.08000000000001</v>
      </c>
      <c r="I263" s="46">
        <f t="shared" si="69"/>
        <v>204.32</v>
      </c>
      <c r="J263" s="46">
        <f t="shared" si="85"/>
        <v>408.64</v>
      </c>
      <c r="K263" s="47">
        <f t="shared" si="84"/>
        <v>5.7428554403661583E-3</v>
      </c>
    </row>
    <row r="264" spans="1:11" s="48" customFormat="1" ht="39" customHeight="1" x14ac:dyDescent="0.25">
      <c r="A264" s="2"/>
      <c r="B264" s="42" t="s">
        <v>709</v>
      </c>
      <c r="C264" s="43" t="s">
        <v>710</v>
      </c>
      <c r="D264" s="44" t="s">
        <v>43</v>
      </c>
      <c r="E264" s="44" t="s">
        <v>711</v>
      </c>
      <c r="F264" s="45" t="s">
        <v>44</v>
      </c>
      <c r="G264" s="46">
        <v>6</v>
      </c>
      <c r="H264" s="46">
        <v>43.78</v>
      </c>
      <c r="I264" s="46">
        <f t="shared" si="69"/>
        <v>57.31</v>
      </c>
      <c r="J264" s="46">
        <f t="shared" si="85"/>
        <v>343.86</v>
      </c>
      <c r="K264" s="47">
        <f t="shared" si="84"/>
        <v>4.8324644472501647E-3</v>
      </c>
    </row>
    <row r="265" spans="1:11" s="48" customFormat="1" ht="39" customHeight="1" x14ac:dyDescent="0.25">
      <c r="A265" s="2"/>
      <c r="B265" s="42" t="s">
        <v>712</v>
      </c>
      <c r="C265" s="43" t="s">
        <v>713</v>
      </c>
      <c r="D265" s="44" t="s">
        <v>43</v>
      </c>
      <c r="E265" s="44" t="s">
        <v>714</v>
      </c>
      <c r="F265" s="45" t="s">
        <v>44</v>
      </c>
      <c r="G265" s="46">
        <v>2</v>
      </c>
      <c r="H265" s="46">
        <v>70.08</v>
      </c>
      <c r="I265" s="46">
        <f t="shared" si="69"/>
        <v>91.74</v>
      </c>
      <c r="J265" s="46">
        <f t="shared" si="85"/>
        <v>183.48</v>
      </c>
      <c r="K265" s="47">
        <f t="shared" si="84"/>
        <v>2.5785510870164024E-3</v>
      </c>
    </row>
    <row r="266" spans="1:11" s="48" customFormat="1" ht="51.9" customHeight="1" x14ac:dyDescent="0.25">
      <c r="A266" s="2"/>
      <c r="B266" s="42" t="s">
        <v>715</v>
      </c>
      <c r="C266" s="43" t="s">
        <v>716</v>
      </c>
      <c r="D266" s="44" t="s">
        <v>43</v>
      </c>
      <c r="E266" s="44" t="s">
        <v>717</v>
      </c>
      <c r="F266" s="45" t="s">
        <v>44</v>
      </c>
      <c r="G266" s="46">
        <v>6</v>
      </c>
      <c r="H266" s="46">
        <v>295.14</v>
      </c>
      <c r="I266" s="46">
        <f t="shared" si="69"/>
        <v>386.37</v>
      </c>
      <c r="J266" s="46">
        <f t="shared" si="85"/>
        <v>2318.2199999999998</v>
      </c>
      <c r="K266" s="47">
        <f t="shared" si="84"/>
        <v>3.2579293116106189E-2</v>
      </c>
    </row>
    <row r="267" spans="1:11" s="48" customFormat="1" ht="51.9" customHeight="1" x14ac:dyDescent="0.25">
      <c r="A267" s="2"/>
      <c r="B267" s="42" t="s">
        <v>718</v>
      </c>
      <c r="C267" s="43" t="s">
        <v>719</v>
      </c>
      <c r="D267" s="44" t="s">
        <v>43</v>
      </c>
      <c r="E267" s="44" t="s">
        <v>720</v>
      </c>
      <c r="F267" s="45" t="s">
        <v>44</v>
      </c>
      <c r="G267" s="46">
        <v>3</v>
      </c>
      <c r="H267" s="46">
        <v>82.65</v>
      </c>
      <c r="I267" s="46">
        <f t="shared" si="69"/>
        <v>108.2</v>
      </c>
      <c r="J267" s="46">
        <f t="shared" si="85"/>
        <v>324.60000000000002</v>
      </c>
      <c r="K267" s="47">
        <f t="shared" si="84"/>
        <v>4.5617924724521705E-3</v>
      </c>
    </row>
    <row r="268" spans="1:11" s="48" customFormat="1" ht="39" customHeight="1" x14ac:dyDescent="0.25">
      <c r="A268" s="2"/>
      <c r="B268" s="42" t="s">
        <v>721</v>
      </c>
      <c r="C268" s="43" t="s">
        <v>722</v>
      </c>
      <c r="D268" s="44" t="s">
        <v>43</v>
      </c>
      <c r="E268" s="44" t="s">
        <v>723</v>
      </c>
      <c r="F268" s="45" t="s">
        <v>44</v>
      </c>
      <c r="G268" s="46">
        <v>27</v>
      </c>
      <c r="H268" s="46">
        <v>80.599999999999994</v>
      </c>
      <c r="I268" s="46">
        <f t="shared" si="69"/>
        <v>105.51</v>
      </c>
      <c r="J268" s="46">
        <f t="shared" si="85"/>
        <v>2848.77</v>
      </c>
      <c r="K268" s="47">
        <f t="shared" si="84"/>
        <v>4.003542064617243E-2</v>
      </c>
    </row>
    <row r="269" spans="1:11" s="48" customFormat="1" ht="39" customHeight="1" x14ac:dyDescent="0.25">
      <c r="A269" s="2"/>
      <c r="B269" s="42" t="s">
        <v>724</v>
      </c>
      <c r="C269" s="43" t="s">
        <v>725</v>
      </c>
      <c r="D269" s="44" t="s">
        <v>43</v>
      </c>
      <c r="E269" s="44" t="s">
        <v>726</v>
      </c>
      <c r="F269" s="45" t="s">
        <v>44</v>
      </c>
      <c r="G269" s="46">
        <v>2</v>
      </c>
      <c r="H269" s="46">
        <v>255.7</v>
      </c>
      <c r="I269" s="46">
        <f t="shared" si="69"/>
        <v>334.74</v>
      </c>
      <c r="J269" s="46">
        <f t="shared" si="85"/>
        <v>669.48</v>
      </c>
      <c r="K269" s="47">
        <f t="shared" si="84"/>
        <v>9.408591572573257E-3</v>
      </c>
    </row>
    <row r="270" spans="1:11" s="48" customFormat="1" ht="51.9" customHeight="1" x14ac:dyDescent="0.25">
      <c r="A270" s="2"/>
      <c r="B270" s="42" t="s">
        <v>727</v>
      </c>
      <c r="C270" s="43" t="s">
        <v>728</v>
      </c>
      <c r="D270" s="44" t="s">
        <v>22</v>
      </c>
      <c r="E270" s="44" t="s">
        <v>729</v>
      </c>
      <c r="F270" s="45" t="s">
        <v>44</v>
      </c>
      <c r="G270" s="46">
        <v>2</v>
      </c>
      <c r="H270" s="46">
        <f>CPU!K265</f>
        <v>2558.77</v>
      </c>
      <c r="I270" s="46">
        <f t="shared" si="69"/>
        <v>3349.69</v>
      </c>
      <c r="J270" s="46">
        <f t="shared" si="85"/>
        <v>6699.38</v>
      </c>
      <c r="K270" s="47">
        <f>J270/$J$250</f>
        <v>9.4150281127839255E-2</v>
      </c>
    </row>
    <row r="271" spans="1:11" s="48" customFormat="1" ht="26.1" customHeight="1" x14ac:dyDescent="0.25">
      <c r="A271" s="2"/>
      <c r="B271" s="42" t="s">
        <v>730</v>
      </c>
      <c r="C271" s="43" t="s">
        <v>731</v>
      </c>
      <c r="D271" s="44" t="s">
        <v>43</v>
      </c>
      <c r="E271" s="44" t="s">
        <v>732</v>
      </c>
      <c r="F271" s="45" t="s">
        <v>44</v>
      </c>
      <c r="G271" s="46">
        <v>4</v>
      </c>
      <c r="H271" s="46">
        <v>24.19</v>
      </c>
      <c r="I271" s="46">
        <f t="shared" si="69"/>
        <v>31.67</v>
      </c>
      <c r="J271" s="46">
        <f t="shared" si="85"/>
        <v>126.68</v>
      </c>
      <c r="K271" s="47">
        <f t="shared" si="84"/>
        <v>1.7803076722435029E-3</v>
      </c>
    </row>
    <row r="272" spans="1:11" s="48" customFormat="1" ht="26.1" customHeight="1" x14ac:dyDescent="0.25">
      <c r="A272" s="2"/>
      <c r="B272" s="42" t="s">
        <v>733</v>
      </c>
      <c r="C272" s="43" t="s">
        <v>734</v>
      </c>
      <c r="D272" s="44" t="s">
        <v>43</v>
      </c>
      <c r="E272" s="44" t="s">
        <v>735</v>
      </c>
      <c r="F272" s="45" t="s">
        <v>44</v>
      </c>
      <c r="G272" s="46">
        <v>8</v>
      </c>
      <c r="H272" s="46">
        <v>47.58</v>
      </c>
      <c r="I272" s="46">
        <f t="shared" si="69"/>
        <v>62.29</v>
      </c>
      <c r="J272" s="46">
        <f t="shared" si="85"/>
        <v>498.32</v>
      </c>
      <c r="K272" s="47">
        <f t="shared" si="84"/>
        <v>7.0031806065075962E-3</v>
      </c>
    </row>
    <row r="273" spans="1:11" s="48" customFormat="1" ht="26.1" customHeight="1" x14ac:dyDescent="0.25">
      <c r="A273" s="2"/>
      <c r="B273" s="42" t="s">
        <v>736</v>
      </c>
      <c r="C273" s="43" t="s">
        <v>737</v>
      </c>
      <c r="D273" s="44" t="s">
        <v>43</v>
      </c>
      <c r="E273" s="44" t="s">
        <v>738</v>
      </c>
      <c r="F273" s="45" t="s">
        <v>44</v>
      </c>
      <c r="G273" s="46">
        <v>2</v>
      </c>
      <c r="H273" s="46">
        <v>907.03</v>
      </c>
      <c r="I273" s="46">
        <f t="shared" si="69"/>
        <v>1187.3900000000001</v>
      </c>
      <c r="J273" s="46">
        <f t="shared" si="85"/>
        <v>2374.7800000000002</v>
      </c>
      <c r="K273" s="47">
        <f t="shared" si="84"/>
        <v>3.3374163671380061E-2</v>
      </c>
    </row>
    <row r="274" spans="1:11" s="48" customFormat="1" ht="51.9" customHeight="1" x14ac:dyDescent="0.25">
      <c r="A274" s="2"/>
      <c r="B274" s="42" t="s">
        <v>739</v>
      </c>
      <c r="C274" s="43" t="s">
        <v>740</v>
      </c>
      <c r="D274" s="44" t="s">
        <v>43</v>
      </c>
      <c r="E274" s="44" t="s">
        <v>741</v>
      </c>
      <c r="F274" s="45" t="s">
        <v>44</v>
      </c>
      <c r="G274" s="46">
        <v>17</v>
      </c>
      <c r="H274" s="46">
        <v>179.49</v>
      </c>
      <c r="I274" s="46">
        <f t="shared" si="69"/>
        <v>234.97</v>
      </c>
      <c r="J274" s="46">
        <f t="shared" si="85"/>
        <v>3994.49</v>
      </c>
      <c r="K274" s="47">
        <f t="shared" si="84"/>
        <v>5.6136889751341561E-2</v>
      </c>
    </row>
    <row r="275" spans="1:11" s="48" customFormat="1" ht="51.9" customHeight="1" x14ac:dyDescent="0.25">
      <c r="A275" s="2"/>
      <c r="B275" s="42" t="s">
        <v>742</v>
      </c>
      <c r="C275" s="43" t="s">
        <v>743</v>
      </c>
      <c r="D275" s="44" t="s">
        <v>43</v>
      </c>
      <c r="E275" s="44" t="s">
        <v>744</v>
      </c>
      <c r="F275" s="45" t="s">
        <v>44</v>
      </c>
      <c r="G275" s="46">
        <v>12</v>
      </c>
      <c r="H275" s="46">
        <v>226.84</v>
      </c>
      <c r="I275" s="46">
        <f t="shared" si="69"/>
        <v>296.95999999999998</v>
      </c>
      <c r="J275" s="46">
        <f t="shared" si="85"/>
        <v>3563.52</v>
      </c>
      <c r="K275" s="47">
        <f t="shared" si="84"/>
        <v>5.0080217841752185E-2</v>
      </c>
    </row>
    <row r="276" spans="1:11" s="48" customFormat="1" ht="39" customHeight="1" x14ac:dyDescent="0.25">
      <c r="A276" s="2"/>
      <c r="B276" s="42" t="s">
        <v>745</v>
      </c>
      <c r="C276" s="43" t="s">
        <v>930</v>
      </c>
      <c r="D276" s="44" t="s">
        <v>150</v>
      </c>
      <c r="E276" s="44" t="s">
        <v>746</v>
      </c>
      <c r="F276" s="45" t="s">
        <v>44</v>
      </c>
      <c r="G276" s="46">
        <v>5</v>
      </c>
      <c r="H276" s="46">
        <v>190.04</v>
      </c>
      <c r="I276" s="46">
        <f t="shared" si="69"/>
        <v>248.78</v>
      </c>
      <c r="J276" s="46">
        <f t="shared" si="85"/>
        <v>1243.9000000000001</v>
      </c>
      <c r="K276" s="47">
        <f t="shared" si="84"/>
        <v>1.7481249711901587E-2</v>
      </c>
    </row>
    <row r="277" spans="1:11" s="48" customFormat="1" ht="39" customHeight="1" x14ac:dyDescent="0.25">
      <c r="A277" s="2"/>
      <c r="B277" s="42" t="s">
        <v>747</v>
      </c>
      <c r="C277" s="43" t="s">
        <v>748</v>
      </c>
      <c r="D277" s="44" t="s">
        <v>22</v>
      </c>
      <c r="E277" s="44" t="s">
        <v>749</v>
      </c>
      <c r="F277" s="45" t="s">
        <v>44</v>
      </c>
      <c r="G277" s="46">
        <v>2</v>
      </c>
      <c r="H277" s="46">
        <f>CPU!K276</f>
        <v>3709.41</v>
      </c>
      <c r="I277" s="46">
        <f t="shared" si="69"/>
        <v>4855.99</v>
      </c>
      <c r="J277" s="46">
        <f t="shared" si="85"/>
        <v>9711.98</v>
      </c>
      <c r="K277" s="47">
        <f t="shared" si="84"/>
        <v>0.13648809998954414</v>
      </c>
    </row>
    <row r="278" spans="1:11" ht="24" customHeight="1" x14ac:dyDescent="0.25">
      <c r="B278" s="38" t="s">
        <v>750</v>
      </c>
      <c r="C278" s="39"/>
      <c r="D278" s="39"/>
      <c r="E278" s="39" t="s">
        <v>751</v>
      </c>
      <c r="F278" s="39"/>
      <c r="G278" s="40"/>
      <c r="H278" s="39"/>
      <c r="I278" s="39"/>
      <c r="J278" s="40">
        <f>SUM(J279:J293)</f>
        <v>15478.140000000001</v>
      </c>
      <c r="K278" s="41">
        <f>J278/$J$215</f>
        <v>8.5295061593961718E-2</v>
      </c>
    </row>
    <row r="279" spans="1:11" s="48" customFormat="1" ht="51.9" customHeight="1" x14ac:dyDescent="0.25">
      <c r="A279" s="2"/>
      <c r="B279" s="42" t="s">
        <v>752</v>
      </c>
      <c r="C279" s="43" t="s">
        <v>753</v>
      </c>
      <c r="D279" s="44" t="s">
        <v>43</v>
      </c>
      <c r="E279" s="44" t="s">
        <v>754</v>
      </c>
      <c r="F279" s="45" t="s">
        <v>44</v>
      </c>
      <c r="G279" s="46">
        <v>2</v>
      </c>
      <c r="H279" s="46">
        <v>1638.36</v>
      </c>
      <c r="I279" s="46">
        <f t="shared" si="69"/>
        <v>2144.7800000000002</v>
      </c>
      <c r="J279" s="46">
        <f t="shared" ref="J279" si="86">ROUND(G279*I279,2)</f>
        <v>4289.5600000000004</v>
      </c>
      <c r="K279" s="47">
        <f>J279/$J$278</f>
        <v>0.2771366585390751</v>
      </c>
    </row>
    <row r="280" spans="1:11" s="48" customFormat="1" ht="26.1" customHeight="1" x14ac:dyDescent="0.25">
      <c r="A280" s="2"/>
      <c r="B280" s="42" t="s">
        <v>755</v>
      </c>
      <c r="C280" s="43" t="s">
        <v>756</v>
      </c>
      <c r="D280" s="44" t="s">
        <v>43</v>
      </c>
      <c r="E280" s="44" t="s">
        <v>757</v>
      </c>
      <c r="F280" s="45" t="s">
        <v>44</v>
      </c>
      <c r="G280" s="46">
        <v>1</v>
      </c>
      <c r="H280" s="46">
        <v>141.85</v>
      </c>
      <c r="I280" s="46">
        <f t="shared" si="69"/>
        <v>185.7</v>
      </c>
      <c r="J280" s="46">
        <f t="shared" ref="J280:J283" si="87">ROUND(G280*I280,2)</f>
        <v>185.7</v>
      </c>
      <c r="K280" s="47">
        <f t="shared" ref="K280:K293" si="88">J280/$J$278</f>
        <v>1.1997565598967317E-2</v>
      </c>
    </row>
    <row r="281" spans="1:11" s="48" customFormat="1" ht="51.9" customHeight="1" x14ac:dyDescent="0.25">
      <c r="A281" s="2"/>
      <c r="B281" s="42" t="s">
        <v>758</v>
      </c>
      <c r="C281" s="43">
        <v>97462</v>
      </c>
      <c r="D281" s="44" t="s">
        <v>198</v>
      </c>
      <c r="E281" s="44" t="s">
        <v>759</v>
      </c>
      <c r="F281" s="45" t="s">
        <v>44</v>
      </c>
      <c r="G281" s="46">
        <v>1</v>
      </c>
      <c r="H281" s="46">
        <v>28.9</v>
      </c>
      <c r="I281" s="46">
        <f t="shared" ref="I281:I320" si="89">ROUND((H281*(1+$I$3)),2)</f>
        <v>37.83</v>
      </c>
      <c r="J281" s="46">
        <f t="shared" si="87"/>
        <v>37.83</v>
      </c>
      <c r="K281" s="47">
        <f t="shared" si="88"/>
        <v>2.4440921195957653E-3</v>
      </c>
    </row>
    <row r="282" spans="1:11" s="48" customFormat="1" ht="24" customHeight="1" x14ac:dyDescent="0.25">
      <c r="A282" s="2"/>
      <c r="B282" s="42" t="s">
        <v>760</v>
      </c>
      <c r="C282" s="43" t="s">
        <v>761</v>
      </c>
      <c r="D282" s="44" t="s">
        <v>22</v>
      </c>
      <c r="E282" s="44" t="s">
        <v>762</v>
      </c>
      <c r="F282" s="45" t="s">
        <v>44</v>
      </c>
      <c r="G282" s="46">
        <v>1</v>
      </c>
      <c r="H282" s="46">
        <f>CPU!K287</f>
        <v>1535.69</v>
      </c>
      <c r="I282" s="46">
        <f t="shared" si="89"/>
        <v>2010.37</v>
      </c>
      <c r="J282" s="46">
        <f t="shared" si="87"/>
        <v>2010.37</v>
      </c>
      <c r="K282" s="47">
        <f t="shared" si="88"/>
        <v>0.12988446932254133</v>
      </c>
    </row>
    <row r="283" spans="1:11" s="48" customFormat="1" ht="24" customHeight="1" x14ac:dyDescent="0.25">
      <c r="A283" s="2"/>
      <c r="B283" s="42" t="s">
        <v>763</v>
      </c>
      <c r="C283" s="43" t="s">
        <v>764</v>
      </c>
      <c r="D283" s="44" t="s">
        <v>22</v>
      </c>
      <c r="E283" s="44" t="s">
        <v>765</v>
      </c>
      <c r="F283" s="45" t="s">
        <v>44</v>
      </c>
      <c r="G283" s="46">
        <v>1</v>
      </c>
      <c r="H283" s="46">
        <f>CPU!K296</f>
        <v>131.46</v>
      </c>
      <c r="I283" s="46">
        <f t="shared" si="89"/>
        <v>172.09</v>
      </c>
      <c r="J283" s="46">
        <f t="shared" si="87"/>
        <v>172.09</v>
      </c>
      <c r="K283" s="47">
        <f t="shared" si="88"/>
        <v>1.1118260979678437E-2</v>
      </c>
    </row>
    <row r="284" spans="1:11" s="48" customFormat="1" ht="24" customHeight="1" x14ac:dyDescent="0.25">
      <c r="A284" s="2"/>
      <c r="B284" s="42" t="s">
        <v>766</v>
      </c>
      <c r="C284" s="43" t="s">
        <v>767</v>
      </c>
      <c r="D284" s="44" t="s">
        <v>22</v>
      </c>
      <c r="E284" s="44" t="s">
        <v>768</v>
      </c>
      <c r="F284" s="45" t="s">
        <v>44</v>
      </c>
      <c r="G284" s="46">
        <v>1</v>
      </c>
      <c r="H284" s="46">
        <f>CPU!K305</f>
        <v>203.03</v>
      </c>
      <c r="I284" s="46">
        <f t="shared" si="89"/>
        <v>265.79000000000002</v>
      </c>
      <c r="J284" s="46">
        <f t="shared" ref="J284:J293" si="90">ROUND(G284*I284,2)</f>
        <v>265.79000000000002</v>
      </c>
      <c r="K284" s="47">
        <f t="shared" si="88"/>
        <v>1.7171959938338845E-2</v>
      </c>
    </row>
    <row r="285" spans="1:11" s="48" customFormat="1" ht="26.1" customHeight="1" x14ac:dyDescent="0.25">
      <c r="A285" s="2"/>
      <c r="B285" s="42" t="s">
        <v>769</v>
      </c>
      <c r="C285" s="43" t="s">
        <v>770</v>
      </c>
      <c r="D285" s="44" t="s">
        <v>22</v>
      </c>
      <c r="E285" s="44" t="s">
        <v>771</v>
      </c>
      <c r="F285" s="45" t="s">
        <v>44</v>
      </c>
      <c r="G285" s="46">
        <v>1</v>
      </c>
      <c r="H285" s="46">
        <f>CPU!K314</f>
        <v>87.86</v>
      </c>
      <c r="I285" s="46">
        <f t="shared" si="89"/>
        <v>115.02</v>
      </c>
      <c r="J285" s="46">
        <f t="shared" si="90"/>
        <v>115.02</v>
      </c>
      <c r="K285" s="47">
        <f t="shared" si="88"/>
        <v>7.4311254453054429E-3</v>
      </c>
    </row>
    <row r="286" spans="1:11" s="48" customFormat="1" ht="24" customHeight="1" x14ac:dyDescent="0.25">
      <c r="A286" s="2"/>
      <c r="B286" s="42" t="s">
        <v>772</v>
      </c>
      <c r="C286" s="43" t="s">
        <v>773</v>
      </c>
      <c r="D286" s="44" t="s">
        <v>22</v>
      </c>
      <c r="E286" s="44" t="s">
        <v>774</v>
      </c>
      <c r="F286" s="45" t="s">
        <v>44</v>
      </c>
      <c r="G286" s="46">
        <v>1</v>
      </c>
      <c r="H286" s="46">
        <f>CPU!K321</f>
        <v>531.76</v>
      </c>
      <c r="I286" s="46">
        <f t="shared" si="89"/>
        <v>696.13</v>
      </c>
      <c r="J286" s="46">
        <f t="shared" si="90"/>
        <v>696.13</v>
      </c>
      <c r="K286" s="47">
        <f>J286/$J$278</f>
        <v>4.4975042220835315E-2</v>
      </c>
    </row>
    <row r="287" spans="1:11" s="48" customFormat="1" ht="26.1" customHeight="1" x14ac:dyDescent="0.25">
      <c r="A287" s="2"/>
      <c r="B287" s="42" t="s">
        <v>775</v>
      </c>
      <c r="C287" s="43" t="s">
        <v>776</v>
      </c>
      <c r="D287" s="44" t="s">
        <v>22</v>
      </c>
      <c r="E287" s="44" t="s">
        <v>777</v>
      </c>
      <c r="F287" s="45" t="s">
        <v>44</v>
      </c>
      <c r="G287" s="46">
        <v>1</v>
      </c>
      <c r="H287" s="46">
        <f>CPU!K329</f>
        <v>2156.33</v>
      </c>
      <c r="I287" s="46">
        <f t="shared" si="89"/>
        <v>2822.85</v>
      </c>
      <c r="J287" s="46">
        <f t="shared" si="90"/>
        <v>2822.85</v>
      </c>
      <c r="K287" s="47">
        <f t="shared" si="88"/>
        <v>0.18237656462598217</v>
      </c>
    </row>
    <row r="288" spans="1:11" s="48" customFormat="1" ht="51.9" customHeight="1" x14ac:dyDescent="0.25">
      <c r="A288" s="2"/>
      <c r="B288" s="42" t="s">
        <v>778</v>
      </c>
      <c r="C288" s="43" t="s">
        <v>779</v>
      </c>
      <c r="D288" s="44" t="s">
        <v>43</v>
      </c>
      <c r="E288" s="44" t="s">
        <v>780</v>
      </c>
      <c r="F288" s="45" t="s">
        <v>44</v>
      </c>
      <c r="G288" s="46">
        <v>1</v>
      </c>
      <c r="H288" s="46">
        <v>149.65</v>
      </c>
      <c r="I288" s="46">
        <f t="shared" si="89"/>
        <v>195.91</v>
      </c>
      <c r="J288" s="46">
        <f t="shared" si="90"/>
        <v>195.91</v>
      </c>
      <c r="K288" s="47">
        <f t="shared" si="88"/>
        <v>1.2657205581549202E-2</v>
      </c>
    </row>
    <row r="289" spans="1:11" s="48" customFormat="1" ht="39" customHeight="1" x14ac:dyDescent="0.25">
      <c r="A289" s="2"/>
      <c r="B289" s="42" t="s">
        <v>781</v>
      </c>
      <c r="C289" s="43" t="s">
        <v>722</v>
      </c>
      <c r="D289" s="44" t="s">
        <v>43</v>
      </c>
      <c r="E289" s="44" t="s">
        <v>723</v>
      </c>
      <c r="F289" s="45" t="s">
        <v>44</v>
      </c>
      <c r="G289" s="46">
        <v>1</v>
      </c>
      <c r="H289" s="46">
        <f>H268</f>
        <v>80.599999999999994</v>
      </c>
      <c r="I289" s="46">
        <f t="shared" si="89"/>
        <v>105.51</v>
      </c>
      <c r="J289" s="46">
        <f t="shared" si="90"/>
        <v>105.51</v>
      </c>
      <c r="K289" s="47">
        <f t="shared" si="88"/>
        <v>6.8167105349867616E-3</v>
      </c>
    </row>
    <row r="290" spans="1:11" s="48" customFormat="1" ht="39" customHeight="1" x14ac:dyDescent="0.25">
      <c r="A290" s="2"/>
      <c r="B290" s="42" t="s">
        <v>782</v>
      </c>
      <c r="C290" s="43" t="s">
        <v>783</v>
      </c>
      <c r="D290" s="44" t="s">
        <v>43</v>
      </c>
      <c r="E290" s="44" t="s">
        <v>784</v>
      </c>
      <c r="F290" s="45" t="s">
        <v>44</v>
      </c>
      <c r="G290" s="46">
        <v>1</v>
      </c>
      <c r="H290" s="46">
        <v>72.16</v>
      </c>
      <c r="I290" s="46">
        <f t="shared" si="89"/>
        <v>94.46</v>
      </c>
      <c r="J290" s="46">
        <f t="shared" si="90"/>
        <v>94.46</v>
      </c>
      <c r="K290" s="47">
        <f>J290/$J$278</f>
        <v>6.1028004656890292E-3</v>
      </c>
    </row>
    <row r="291" spans="1:11" s="48" customFormat="1" ht="26.1" customHeight="1" x14ac:dyDescent="0.25">
      <c r="A291" s="2"/>
      <c r="B291" s="42" t="s">
        <v>785</v>
      </c>
      <c r="C291" s="43" t="s">
        <v>786</v>
      </c>
      <c r="D291" s="44" t="s">
        <v>43</v>
      </c>
      <c r="E291" s="44" t="s">
        <v>787</v>
      </c>
      <c r="F291" s="45" t="s">
        <v>48</v>
      </c>
      <c r="G291" s="46">
        <v>20</v>
      </c>
      <c r="H291" s="46">
        <v>94.75</v>
      </c>
      <c r="I291" s="46">
        <f t="shared" si="89"/>
        <v>124.04</v>
      </c>
      <c r="J291" s="46">
        <f t="shared" si="90"/>
        <v>2480.8000000000002</v>
      </c>
      <c r="K291" s="47">
        <f t="shared" si="88"/>
        <v>0.16027765610079764</v>
      </c>
    </row>
    <row r="292" spans="1:11" s="48" customFormat="1" ht="39" customHeight="1" x14ac:dyDescent="0.25">
      <c r="A292" s="2"/>
      <c r="B292" s="42" t="s">
        <v>788</v>
      </c>
      <c r="C292" s="43" t="s">
        <v>789</v>
      </c>
      <c r="D292" s="44" t="s">
        <v>43</v>
      </c>
      <c r="E292" s="44" t="s">
        <v>790</v>
      </c>
      <c r="F292" s="45" t="s">
        <v>48</v>
      </c>
      <c r="G292" s="46">
        <v>28</v>
      </c>
      <c r="H292" s="46">
        <v>44.08</v>
      </c>
      <c r="I292" s="46">
        <f t="shared" si="89"/>
        <v>57.71</v>
      </c>
      <c r="J292" s="46">
        <f t="shared" si="90"/>
        <v>1615.88</v>
      </c>
      <c r="K292" s="47">
        <f t="shared" si="88"/>
        <v>0.10439755681238184</v>
      </c>
    </row>
    <row r="293" spans="1:11" s="48" customFormat="1" ht="24" customHeight="1" x14ac:dyDescent="0.25">
      <c r="A293" s="2"/>
      <c r="B293" s="42" t="s">
        <v>791</v>
      </c>
      <c r="C293" s="43" t="s">
        <v>792</v>
      </c>
      <c r="D293" s="44" t="s">
        <v>43</v>
      </c>
      <c r="E293" s="44" t="s">
        <v>793</v>
      </c>
      <c r="F293" s="45" t="s">
        <v>44</v>
      </c>
      <c r="G293" s="46">
        <v>8</v>
      </c>
      <c r="H293" s="46">
        <v>37.26</v>
      </c>
      <c r="I293" s="46">
        <f t="shared" si="89"/>
        <v>48.78</v>
      </c>
      <c r="J293" s="46">
        <f t="shared" si="90"/>
        <v>390.24</v>
      </c>
      <c r="K293" s="47">
        <f t="shared" si="88"/>
        <v>2.5212331714275744E-2</v>
      </c>
    </row>
    <row r="294" spans="1:11" ht="24" customHeight="1" x14ac:dyDescent="0.25">
      <c r="B294" s="38" t="s">
        <v>794</v>
      </c>
      <c r="C294" s="39"/>
      <c r="D294" s="39"/>
      <c r="E294" s="39" t="s">
        <v>795</v>
      </c>
      <c r="F294" s="39"/>
      <c r="G294" s="40"/>
      <c r="H294" s="39"/>
      <c r="I294" s="39"/>
      <c r="J294" s="40">
        <f>SUM(J295:J299)</f>
        <v>4819.8</v>
      </c>
      <c r="K294" s="41">
        <f>J294/$J$342</f>
        <v>2.3277943518729741E-3</v>
      </c>
    </row>
    <row r="295" spans="1:11" s="48" customFormat="1" ht="65.099999999999994" customHeight="1" x14ac:dyDescent="0.25">
      <c r="A295" s="2"/>
      <c r="B295" s="42" t="s">
        <v>796</v>
      </c>
      <c r="C295" s="43" t="s">
        <v>797</v>
      </c>
      <c r="D295" s="44" t="s">
        <v>43</v>
      </c>
      <c r="E295" s="44" t="s">
        <v>798</v>
      </c>
      <c r="F295" s="45" t="s">
        <v>44</v>
      </c>
      <c r="G295" s="46">
        <v>1</v>
      </c>
      <c r="H295" s="46">
        <v>273.70999999999998</v>
      </c>
      <c r="I295" s="46">
        <f t="shared" si="89"/>
        <v>358.31</v>
      </c>
      <c r="J295" s="46">
        <f t="shared" ref="J295" si="91">ROUND(G295*I295,2)</f>
        <v>358.31</v>
      </c>
      <c r="K295" s="47">
        <f>J295/$J$294</f>
        <v>7.4341258973401381E-2</v>
      </c>
    </row>
    <row r="296" spans="1:11" s="48" customFormat="1" ht="26.1" customHeight="1" x14ac:dyDescent="0.25">
      <c r="A296" s="2"/>
      <c r="B296" s="42" t="s">
        <v>799</v>
      </c>
      <c r="C296" s="43" t="s">
        <v>800</v>
      </c>
      <c r="D296" s="44" t="s">
        <v>43</v>
      </c>
      <c r="E296" s="44" t="s">
        <v>801</v>
      </c>
      <c r="F296" s="45" t="s">
        <v>44</v>
      </c>
      <c r="G296" s="46">
        <v>7</v>
      </c>
      <c r="H296" s="46">
        <v>212.44</v>
      </c>
      <c r="I296" s="46">
        <f t="shared" si="89"/>
        <v>278.11</v>
      </c>
      <c r="J296" s="46">
        <f t="shared" ref="J296:J299" si="92">ROUND(G296*I296,2)</f>
        <v>1946.77</v>
      </c>
      <c r="K296" s="47">
        <f t="shared" ref="K296:K299" si="93">J296/$J$294</f>
        <v>0.40391095066185317</v>
      </c>
    </row>
    <row r="297" spans="1:11" s="48" customFormat="1" ht="39" customHeight="1" x14ac:dyDescent="0.25">
      <c r="A297" s="2"/>
      <c r="B297" s="42" t="s">
        <v>802</v>
      </c>
      <c r="C297" s="43" t="s">
        <v>803</v>
      </c>
      <c r="D297" s="44" t="s">
        <v>43</v>
      </c>
      <c r="E297" s="44" t="s">
        <v>804</v>
      </c>
      <c r="F297" s="45" t="s">
        <v>44</v>
      </c>
      <c r="G297" s="46">
        <v>7</v>
      </c>
      <c r="H297" s="46">
        <v>227.39</v>
      </c>
      <c r="I297" s="46">
        <f t="shared" si="89"/>
        <v>297.68</v>
      </c>
      <c r="J297" s="46">
        <f t="shared" si="92"/>
        <v>2083.7600000000002</v>
      </c>
      <c r="K297" s="47">
        <f t="shared" si="93"/>
        <v>0.43233329183783564</v>
      </c>
    </row>
    <row r="298" spans="1:11" s="48" customFormat="1" ht="26.1" customHeight="1" x14ac:dyDescent="0.25">
      <c r="A298" s="2"/>
      <c r="B298" s="42" t="s">
        <v>805</v>
      </c>
      <c r="C298" s="43" t="s">
        <v>806</v>
      </c>
      <c r="D298" s="44" t="s">
        <v>43</v>
      </c>
      <c r="E298" s="44" t="s">
        <v>807</v>
      </c>
      <c r="F298" s="45" t="s">
        <v>44</v>
      </c>
      <c r="G298" s="46">
        <v>8</v>
      </c>
      <c r="H298" s="46">
        <v>22.97</v>
      </c>
      <c r="I298" s="46">
        <f t="shared" si="89"/>
        <v>30.07</v>
      </c>
      <c r="J298" s="46">
        <f t="shared" si="92"/>
        <v>240.56</v>
      </c>
      <c r="K298" s="47">
        <f t="shared" si="93"/>
        <v>4.9910784679862236E-2</v>
      </c>
    </row>
    <row r="299" spans="1:11" s="48" customFormat="1" ht="24" customHeight="1" x14ac:dyDescent="0.25">
      <c r="A299" s="2"/>
      <c r="B299" s="42" t="s">
        <v>808</v>
      </c>
      <c r="C299" s="43" t="s">
        <v>809</v>
      </c>
      <c r="D299" s="44" t="s">
        <v>43</v>
      </c>
      <c r="E299" s="44" t="s">
        <v>810</v>
      </c>
      <c r="F299" s="45" t="s">
        <v>44</v>
      </c>
      <c r="G299" s="46">
        <v>7</v>
      </c>
      <c r="H299" s="51">
        <v>20.78</v>
      </c>
      <c r="I299" s="46">
        <f t="shared" si="89"/>
        <v>27.2</v>
      </c>
      <c r="J299" s="46">
        <f t="shared" si="92"/>
        <v>190.4</v>
      </c>
      <c r="K299" s="47">
        <f t="shared" si="93"/>
        <v>3.9503713847047595E-2</v>
      </c>
    </row>
    <row r="300" spans="1:11" ht="24" customHeight="1" x14ac:dyDescent="0.25">
      <c r="B300" s="38" t="s">
        <v>811</v>
      </c>
      <c r="C300" s="39"/>
      <c r="D300" s="39"/>
      <c r="E300" s="39" t="s">
        <v>812</v>
      </c>
      <c r="F300" s="39"/>
      <c r="G300" s="40"/>
      <c r="H300" s="39"/>
      <c r="I300" s="39"/>
      <c r="J300" s="40">
        <f>SUM(J301:J305)</f>
        <v>11619.47</v>
      </c>
      <c r="K300" s="41">
        <f>J300/$J$342</f>
        <v>5.6117964724174164E-3</v>
      </c>
    </row>
    <row r="301" spans="1:11" s="48" customFormat="1" ht="39" customHeight="1" x14ac:dyDescent="0.25">
      <c r="A301" s="2"/>
      <c r="B301" s="42" t="s">
        <v>813</v>
      </c>
      <c r="C301" s="43" t="s">
        <v>814</v>
      </c>
      <c r="D301" s="44" t="s">
        <v>43</v>
      </c>
      <c r="E301" s="44" t="s">
        <v>815</v>
      </c>
      <c r="F301" s="45" t="s">
        <v>48</v>
      </c>
      <c r="G301" s="46">
        <v>50</v>
      </c>
      <c r="H301" s="46">
        <v>107.15</v>
      </c>
      <c r="I301" s="46">
        <f t="shared" si="89"/>
        <v>140.27000000000001</v>
      </c>
      <c r="J301" s="46">
        <f t="shared" ref="J301" si="94">ROUND(G301*I301,2)</f>
        <v>7013.5</v>
      </c>
      <c r="K301" s="47">
        <f>J301/$J$300</f>
        <v>0.60359895933291285</v>
      </c>
    </row>
    <row r="302" spans="1:11" s="48" customFormat="1" ht="24" customHeight="1" x14ac:dyDescent="0.25">
      <c r="A302" s="2"/>
      <c r="B302" s="42" t="s">
        <v>816</v>
      </c>
      <c r="C302" s="43" t="s">
        <v>817</v>
      </c>
      <c r="D302" s="44" t="s">
        <v>43</v>
      </c>
      <c r="E302" s="44" t="s">
        <v>818</v>
      </c>
      <c r="F302" s="45" t="s">
        <v>44</v>
      </c>
      <c r="G302" s="46">
        <v>1</v>
      </c>
      <c r="H302" s="46">
        <v>65.62</v>
      </c>
      <c r="I302" s="46">
        <f t="shared" si="89"/>
        <v>85.9</v>
      </c>
      <c r="J302" s="46">
        <f t="shared" ref="J302:J305" si="95">ROUND(G302*I302,2)</f>
        <v>85.9</v>
      </c>
      <c r="K302" s="47">
        <f t="shared" ref="K302:K305" si="96">J302/$J$300</f>
        <v>7.3927640417334019E-3</v>
      </c>
    </row>
    <row r="303" spans="1:11" s="48" customFormat="1" ht="24" customHeight="1" x14ac:dyDescent="0.25">
      <c r="A303" s="2"/>
      <c r="B303" s="42" t="s">
        <v>819</v>
      </c>
      <c r="C303" s="43" t="s">
        <v>820</v>
      </c>
      <c r="D303" s="44" t="s">
        <v>22</v>
      </c>
      <c r="E303" s="44" t="s">
        <v>821</v>
      </c>
      <c r="F303" s="45" t="s">
        <v>44</v>
      </c>
      <c r="G303" s="46">
        <v>4</v>
      </c>
      <c r="H303" s="46">
        <f>CPU!K337</f>
        <v>124.6</v>
      </c>
      <c r="I303" s="46">
        <f t="shared" si="89"/>
        <v>163.11000000000001</v>
      </c>
      <c r="J303" s="46">
        <f t="shared" si="95"/>
        <v>652.44000000000005</v>
      </c>
      <c r="K303" s="47">
        <f t="shared" si="96"/>
        <v>5.615058173909826E-2</v>
      </c>
    </row>
    <row r="304" spans="1:11" s="48" customFormat="1" ht="26.1" customHeight="1" x14ac:dyDescent="0.25">
      <c r="A304" s="2"/>
      <c r="B304" s="42" t="s">
        <v>822</v>
      </c>
      <c r="C304" s="43" t="s">
        <v>823</v>
      </c>
      <c r="D304" s="44" t="s">
        <v>22</v>
      </c>
      <c r="E304" s="44" t="s">
        <v>1336</v>
      </c>
      <c r="F304" s="45" t="s">
        <v>44</v>
      </c>
      <c r="G304" s="46">
        <v>2</v>
      </c>
      <c r="H304" s="46">
        <f>CPU!K346</f>
        <v>262.19</v>
      </c>
      <c r="I304" s="46">
        <f t="shared" si="89"/>
        <v>343.23</v>
      </c>
      <c r="J304" s="46">
        <f t="shared" si="95"/>
        <v>686.46</v>
      </c>
      <c r="K304" s="47">
        <f t="shared" si="96"/>
        <v>5.9078426124427368E-2</v>
      </c>
    </row>
    <row r="305" spans="1:11" s="48" customFormat="1" ht="24" customHeight="1" x14ac:dyDescent="0.25">
      <c r="A305" s="2"/>
      <c r="B305" s="42" t="s">
        <v>824</v>
      </c>
      <c r="C305" s="43" t="s">
        <v>825</v>
      </c>
      <c r="D305" s="44" t="s">
        <v>43</v>
      </c>
      <c r="E305" s="44" t="s">
        <v>826</v>
      </c>
      <c r="F305" s="45" t="s">
        <v>44</v>
      </c>
      <c r="G305" s="46">
        <v>1</v>
      </c>
      <c r="H305" s="46">
        <v>2430.04</v>
      </c>
      <c r="I305" s="46">
        <f t="shared" si="89"/>
        <v>3181.17</v>
      </c>
      <c r="J305" s="46">
        <f t="shared" si="95"/>
        <v>3181.17</v>
      </c>
      <c r="K305" s="47">
        <f t="shared" si="96"/>
        <v>0.27377926876182823</v>
      </c>
    </row>
    <row r="306" spans="1:11" ht="24" customHeight="1" x14ac:dyDescent="0.25">
      <c r="B306" s="38" t="s">
        <v>827</v>
      </c>
      <c r="C306" s="39"/>
      <c r="D306" s="39"/>
      <c r="E306" s="39" t="s">
        <v>828</v>
      </c>
      <c r="F306" s="39"/>
      <c r="G306" s="40"/>
      <c r="H306" s="39"/>
      <c r="I306" s="39"/>
      <c r="J306" s="40">
        <f>SUM(J307:J311)</f>
        <v>2183.0600000000004</v>
      </c>
      <c r="K306" s="41">
        <f>J306/$J$342</f>
        <v>1.0543414120502542E-3</v>
      </c>
    </row>
    <row r="307" spans="1:11" s="48" customFormat="1" ht="39" customHeight="1" x14ac:dyDescent="0.25">
      <c r="A307" s="2"/>
      <c r="B307" s="42" t="s">
        <v>829</v>
      </c>
      <c r="C307" s="43">
        <v>39664</v>
      </c>
      <c r="D307" s="44" t="s">
        <v>198</v>
      </c>
      <c r="E307" s="44" t="s">
        <v>830</v>
      </c>
      <c r="F307" s="45" t="s">
        <v>48</v>
      </c>
      <c r="G307" s="46">
        <v>12</v>
      </c>
      <c r="H307" s="46">
        <v>29.27</v>
      </c>
      <c r="I307" s="46">
        <f t="shared" si="89"/>
        <v>38.32</v>
      </c>
      <c r="J307" s="46">
        <f t="shared" ref="J307" si="97">ROUND(G307*I307,2)</f>
        <v>459.84</v>
      </c>
      <c r="K307" s="47">
        <f>J307/$J$306</f>
        <v>0.21064011067034341</v>
      </c>
    </row>
    <row r="308" spans="1:11" s="48" customFormat="1" ht="39" customHeight="1" x14ac:dyDescent="0.25">
      <c r="A308" s="2"/>
      <c r="B308" s="42" t="s">
        <v>831</v>
      </c>
      <c r="C308" s="43" t="s">
        <v>832</v>
      </c>
      <c r="D308" s="44" t="s">
        <v>43</v>
      </c>
      <c r="E308" s="44" t="s">
        <v>833</v>
      </c>
      <c r="F308" s="45" t="s">
        <v>48</v>
      </c>
      <c r="G308" s="46">
        <v>18</v>
      </c>
      <c r="H308" s="46">
        <v>33.19</v>
      </c>
      <c r="I308" s="46">
        <f t="shared" si="89"/>
        <v>43.45</v>
      </c>
      <c r="J308" s="46">
        <f t="shared" ref="J308:J311" si="98">ROUND(G308*I308,2)</f>
        <v>782.1</v>
      </c>
      <c r="K308" s="47">
        <f t="shared" ref="K308:K311" si="99">J308/$J$306</f>
        <v>0.35825859115186937</v>
      </c>
    </row>
    <row r="309" spans="1:11" s="48" customFormat="1" ht="24" customHeight="1" x14ac:dyDescent="0.25">
      <c r="A309" s="2"/>
      <c r="B309" s="42" t="s">
        <v>834</v>
      </c>
      <c r="C309" s="50" t="s">
        <v>835</v>
      </c>
      <c r="D309" s="44" t="s">
        <v>254</v>
      </c>
      <c r="E309" s="44" t="s">
        <v>836</v>
      </c>
      <c r="F309" s="45" t="s">
        <v>44</v>
      </c>
      <c r="G309" s="46">
        <v>1</v>
      </c>
      <c r="H309" s="46">
        <v>337.15</v>
      </c>
      <c r="I309" s="46">
        <f t="shared" si="89"/>
        <v>441.36</v>
      </c>
      <c r="J309" s="46">
        <f t="shared" si="98"/>
        <v>441.36</v>
      </c>
      <c r="K309" s="47">
        <f t="shared" si="99"/>
        <v>0.20217492876970855</v>
      </c>
    </row>
    <row r="310" spans="1:11" s="48" customFormat="1" ht="24" customHeight="1" x14ac:dyDescent="0.25">
      <c r="A310" s="2"/>
      <c r="B310" s="42" t="s">
        <v>837</v>
      </c>
      <c r="C310" s="50" t="s">
        <v>838</v>
      </c>
      <c r="D310" s="44" t="s">
        <v>254</v>
      </c>
      <c r="E310" s="44" t="s">
        <v>839</v>
      </c>
      <c r="F310" s="45" t="s">
        <v>48</v>
      </c>
      <c r="G310" s="46">
        <v>8</v>
      </c>
      <c r="H310" s="46">
        <v>23.49</v>
      </c>
      <c r="I310" s="46">
        <f t="shared" si="89"/>
        <v>30.75</v>
      </c>
      <c r="J310" s="46">
        <f t="shared" si="98"/>
        <v>246</v>
      </c>
      <c r="K310" s="47">
        <f t="shared" si="99"/>
        <v>0.11268586296299687</v>
      </c>
    </row>
    <row r="311" spans="1:11" s="48" customFormat="1" ht="26.1" customHeight="1" x14ac:dyDescent="0.25">
      <c r="A311" s="2"/>
      <c r="B311" s="42" t="s">
        <v>840</v>
      </c>
      <c r="C311" s="43" t="s">
        <v>841</v>
      </c>
      <c r="D311" s="44" t="s">
        <v>22</v>
      </c>
      <c r="E311" s="44" t="s">
        <v>842</v>
      </c>
      <c r="F311" s="45" t="s">
        <v>48</v>
      </c>
      <c r="G311" s="46">
        <v>32</v>
      </c>
      <c r="H311" s="46">
        <f>CPU!K354</f>
        <v>6.06</v>
      </c>
      <c r="I311" s="46">
        <f t="shared" si="89"/>
        <v>7.93</v>
      </c>
      <c r="J311" s="46">
        <f t="shared" si="98"/>
        <v>253.76</v>
      </c>
      <c r="K311" s="47">
        <f t="shared" si="99"/>
        <v>0.11624050644508165</v>
      </c>
    </row>
    <row r="312" spans="1:11" ht="24" customHeight="1" x14ac:dyDescent="0.25">
      <c r="B312" s="38" t="s">
        <v>843</v>
      </c>
      <c r="C312" s="39"/>
      <c r="D312" s="39"/>
      <c r="E312" s="39" t="s">
        <v>844</v>
      </c>
      <c r="F312" s="39"/>
      <c r="G312" s="40"/>
      <c r="H312" s="39"/>
      <c r="I312" s="39"/>
      <c r="J312" s="40">
        <f>SUM(J313:J314)</f>
        <v>7627.99</v>
      </c>
      <c r="K312" s="41">
        <f>J312/$J$342</f>
        <v>3.6840516283131097E-3</v>
      </c>
    </row>
    <row r="313" spans="1:11" s="48" customFormat="1" ht="24" customHeight="1" x14ac:dyDescent="0.25">
      <c r="A313" s="2"/>
      <c r="B313" s="42" t="s">
        <v>845</v>
      </c>
      <c r="C313" s="43" t="s">
        <v>931</v>
      </c>
      <c r="D313" s="44" t="s">
        <v>305</v>
      </c>
      <c r="E313" s="44" t="s">
        <v>846</v>
      </c>
      <c r="F313" s="45" t="s">
        <v>52</v>
      </c>
      <c r="G313" s="46">
        <v>1.62</v>
      </c>
      <c r="H313" s="46">
        <f>CPU!K358</f>
        <v>2490.42</v>
      </c>
      <c r="I313" s="46">
        <f t="shared" si="89"/>
        <v>3260.21</v>
      </c>
      <c r="J313" s="46">
        <f t="shared" ref="J313" si="100">ROUND(G313*I313,2)</f>
        <v>5281.54</v>
      </c>
      <c r="K313" s="47">
        <f>J313/$J$312</f>
        <v>0.69238947612673851</v>
      </c>
    </row>
    <row r="314" spans="1:11" s="48" customFormat="1" ht="26.4" x14ac:dyDescent="0.25">
      <c r="A314" s="2"/>
      <c r="B314" s="42" t="s">
        <v>847</v>
      </c>
      <c r="C314" s="43" t="s">
        <v>932</v>
      </c>
      <c r="D314" s="44" t="s">
        <v>305</v>
      </c>
      <c r="E314" s="44" t="s">
        <v>848</v>
      </c>
      <c r="F314" s="45" t="s">
        <v>44</v>
      </c>
      <c r="G314" s="46">
        <v>1</v>
      </c>
      <c r="H314" s="46">
        <f>CPU!K364/1.3091</f>
        <v>1792.4146360094721</v>
      </c>
      <c r="I314" s="46">
        <f t="shared" si="89"/>
        <v>2346.4499999999998</v>
      </c>
      <c r="J314" s="46">
        <f t="shared" ref="J314" si="101">ROUND(G314*I314,2)</f>
        <v>2346.4499999999998</v>
      </c>
      <c r="K314" s="47">
        <f>J314/$J$312</f>
        <v>0.30761052387326149</v>
      </c>
    </row>
    <row r="315" spans="1:11" ht="24" customHeight="1" x14ac:dyDescent="0.25">
      <c r="B315" s="38" t="s">
        <v>849</v>
      </c>
      <c r="C315" s="39"/>
      <c r="D315" s="39"/>
      <c r="E315" s="39" t="s">
        <v>850</v>
      </c>
      <c r="F315" s="39"/>
      <c r="G315" s="40"/>
      <c r="H315" s="39"/>
      <c r="I315" s="39"/>
      <c r="J315" s="40">
        <f>SUM(J316:J320)</f>
        <v>1156.68</v>
      </c>
      <c r="K315" s="41">
        <f>J315/$J$342</f>
        <v>5.5863587097481878E-4</v>
      </c>
    </row>
    <row r="316" spans="1:11" s="48" customFormat="1" ht="26.1" customHeight="1" x14ac:dyDescent="0.25">
      <c r="A316" s="2"/>
      <c r="B316" s="42" t="s">
        <v>851</v>
      </c>
      <c r="C316" s="43" t="s">
        <v>394</v>
      </c>
      <c r="D316" s="44" t="s">
        <v>43</v>
      </c>
      <c r="E316" s="44" t="s">
        <v>395</v>
      </c>
      <c r="F316" s="45" t="s">
        <v>48</v>
      </c>
      <c r="G316" s="46">
        <v>15</v>
      </c>
      <c r="H316" s="46">
        <f>H146</f>
        <v>27.05</v>
      </c>
      <c r="I316" s="46">
        <f t="shared" si="89"/>
        <v>35.409999999999997</v>
      </c>
      <c r="J316" s="46">
        <f t="shared" ref="J316" si="102">ROUND(G316*I316,2)</f>
        <v>531.15</v>
      </c>
      <c r="K316" s="47">
        <f>J316/$J$315</f>
        <v>0.45920219939827778</v>
      </c>
    </row>
    <row r="317" spans="1:11" s="48" customFormat="1" ht="39" customHeight="1" x14ac:dyDescent="0.25">
      <c r="A317" s="2"/>
      <c r="B317" s="42" t="s">
        <v>852</v>
      </c>
      <c r="C317" s="43" t="s">
        <v>418</v>
      </c>
      <c r="D317" s="44" t="s">
        <v>43</v>
      </c>
      <c r="E317" s="44" t="s">
        <v>419</v>
      </c>
      <c r="F317" s="45" t="s">
        <v>44</v>
      </c>
      <c r="G317" s="46">
        <v>5</v>
      </c>
      <c r="H317" s="46">
        <f>H206</f>
        <v>34.799999999999997</v>
      </c>
      <c r="I317" s="46">
        <f t="shared" si="89"/>
        <v>45.56</v>
      </c>
      <c r="J317" s="46">
        <f t="shared" ref="J317:J320" si="103">ROUND(G317*I317,2)</f>
        <v>227.8</v>
      </c>
      <c r="K317" s="47">
        <f t="shared" ref="K317:K320" si="104">J317/$J$315</f>
        <v>0.19694297472075251</v>
      </c>
    </row>
    <row r="318" spans="1:11" s="48" customFormat="1" ht="26.1" customHeight="1" x14ac:dyDescent="0.25">
      <c r="A318" s="2"/>
      <c r="B318" s="42" t="s">
        <v>853</v>
      </c>
      <c r="C318" s="43" t="s">
        <v>483</v>
      </c>
      <c r="D318" s="44" t="s">
        <v>43</v>
      </c>
      <c r="E318" s="44" t="s">
        <v>484</v>
      </c>
      <c r="F318" s="45" t="s">
        <v>48</v>
      </c>
      <c r="G318" s="46">
        <v>7</v>
      </c>
      <c r="H318" s="46">
        <f>H180</f>
        <v>8.5500000000000007</v>
      </c>
      <c r="I318" s="46">
        <f t="shared" si="89"/>
        <v>11.19</v>
      </c>
      <c r="J318" s="46">
        <f t="shared" si="103"/>
        <v>78.33</v>
      </c>
      <c r="K318" s="47">
        <f t="shared" si="104"/>
        <v>6.7719680464778498E-2</v>
      </c>
    </row>
    <row r="319" spans="1:11" s="48" customFormat="1" ht="24" customHeight="1" x14ac:dyDescent="0.25">
      <c r="A319" s="2"/>
      <c r="B319" s="42" t="s">
        <v>854</v>
      </c>
      <c r="C319" s="43" t="s">
        <v>855</v>
      </c>
      <c r="D319" s="44" t="s">
        <v>43</v>
      </c>
      <c r="E319" s="44" t="s">
        <v>856</v>
      </c>
      <c r="F319" s="45" t="s">
        <v>48</v>
      </c>
      <c r="G319" s="46">
        <v>10</v>
      </c>
      <c r="H319" s="46">
        <v>5.61</v>
      </c>
      <c r="I319" s="46">
        <f t="shared" si="89"/>
        <v>7.34</v>
      </c>
      <c r="J319" s="46">
        <f t="shared" si="103"/>
        <v>73.400000000000006</v>
      </c>
      <c r="K319" s="47">
        <f t="shared" si="104"/>
        <v>6.3457481758135356E-2</v>
      </c>
    </row>
    <row r="320" spans="1:11" s="48" customFormat="1" ht="24" customHeight="1" x14ac:dyDescent="0.25">
      <c r="A320" s="2"/>
      <c r="B320" s="42" t="s">
        <v>857</v>
      </c>
      <c r="C320" s="50" t="s">
        <v>858</v>
      </c>
      <c r="D320" s="44" t="s">
        <v>254</v>
      </c>
      <c r="E320" s="44" t="s">
        <v>859</v>
      </c>
      <c r="F320" s="45" t="s">
        <v>48</v>
      </c>
      <c r="G320" s="46">
        <v>40</v>
      </c>
      <c r="H320" s="46">
        <v>4.7</v>
      </c>
      <c r="I320" s="46">
        <f t="shared" si="89"/>
        <v>6.15</v>
      </c>
      <c r="J320" s="46">
        <f t="shared" si="103"/>
        <v>246</v>
      </c>
      <c r="K320" s="47">
        <f t="shared" si="104"/>
        <v>0.21267766365805579</v>
      </c>
    </row>
    <row r="321" spans="1:11" ht="24" customHeight="1" x14ac:dyDescent="0.25">
      <c r="B321" s="38" t="s">
        <v>860</v>
      </c>
      <c r="C321" s="39"/>
      <c r="D321" s="39"/>
      <c r="E321" s="39" t="s">
        <v>861</v>
      </c>
      <c r="F321" s="39"/>
      <c r="G321" s="40"/>
      <c r="H321" s="39"/>
      <c r="I321" s="39"/>
      <c r="J321" s="40">
        <f>J322</f>
        <v>7840.35</v>
      </c>
      <c r="K321" s="41">
        <f>J321/$J$342</f>
        <v>3.7866140600662417E-3</v>
      </c>
    </row>
    <row r="322" spans="1:11" ht="24" customHeight="1" x14ac:dyDescent="0.25">
      <c r="B322" s="38" t="s">
        <v>862</v>
      </c>
      <c r="C322" s="39"/>
      <c r="D322" s="39"/>
      <c r="E322" s="39" t="s">
        <v>863</v>
      </c>
      <c r="F322" s="39"/>
      <c r="G322" s="40"/>
      <c r="H322" s="39"/>
      <c r="I322" s="39"/>
      <c r="J322" s="40">
        <f>SUM(J323:J330)</f>
        <v>7840.35</v>
      </c>
      <c r="K322" s="41">
        <f>J322/$J$321</f>
        <v>1</v>
      </c>
    </row>
    <row r="323" spans="1:11" s="48" customFormat="1" ht="39" customHeight="1" x14ac:dyDescent="0.25">
      <c r="A323" s="2"/>
      <c r="B323" s="42" t="s">
        <v>864</v>
      </c>
      <c r="C323" s="43" t="s">
        <v>166</v>
      </c>
      <c r="D323" s="44" t="s">
        <v>43</v>
      </c>
      <c r="E323" s="44" t="s">
        <v>167</v>
      </c>
      <c r="F323" s="45" t="s">
        <v>52</v>
      </c>
      <c r="G323" s="46">
        <v>0.85</v>
      </c>
      <c r="H323" s="46">
        <f>H63</f>
        <v>94.31</v>
      </c>
      <c r="I323" s="46">
        <f t="shared" ref="I323:I330" si="105">ROUND((H323*(1+$I$3)),2)</f>
        <v>123.46</v>
      </c>
      <c r="J323" s="46">
        <f t="shared" ref="J323" si="106">ROUND(G323*I323,2)</f>
        <v>104.94</v>
      </c>
      <c r="K323" s="47">
        <f>J323/$J$322</f>
        <v>1.3384606554554325E-2</v>
      </c>
    </row>
    <row r="324" spans="1:11" s="48" customFormat="1" ht="39" customHeight="1" x14ac:dyDescent="0.25">
      <c r="A324" s="2"/>
      <c r="B324" s="42" t="s">
        <v>865</v>
      </c>
      <c r="C324" s="43" t="s">
        <v>866</v>
      </c>
      <c r="D324" s="44" t="s">
        <v>43</v>
      </c>
      <c r="E324" s="44" t="s">
        <v>867</v>
      </c>
      <c r="F324" s="45" t="s">
        <v>52</v>
      </c>
      <c r="G324" s="46">
        <v>4.7</v>
      </c>
      <c r="H324" s="46">
        <v>78.94</v>
      </c>
      <c r="I324" s="46">
        <f t="shared" si="105"/>
        <v>103.34</v>
      </c>
      <c r="J324" s="46">
        <f t="shared" ref="J324:J327" si="107">ROUND(G324*I324,2)</f>
        <v>485.7</v>
      </c>
      <c r="K324" s="47">
        <f t="shared" ref="K324:K330" si="108">J324/$J$322</f>
        <v>6.1948765042376931E-2</v>
      </c>
    </row>
    <row r="325" spans="1:11" s="48" customFormat="1" ht="39" customHeight="1" x14ac:dyDescent="0.25">
      <c r="A325" s="2"/>
      <c r="B325" s="42" t="s">
        <v>868</v>
      </c>
      <c r="C325" s="43" t="s">
        <v>869</v>
      </c>
      <c r="D325" s="44" t="s">
        <v>43</v>
      </c>
      <c r="E325" s="44" t="s">
        <v>870</v>
      </c>
      <c r="F325" s="45" t="s">
        <v>52</v>
      </c>
      <c r="G325" s="46">
        <v>10.25</v>
      </c>
      <c r="H325" s="46">
        <v>12.77</v>
      </c>
      <c r="I325" s="46">
        <f t="shared" si="105"/>
        <v>16.72</v>
      </c>
      <c r="J325" s="46">
        <f t="shared" si="107"/>
        <v>171.38</v>
      </c>
      <c r="K325" s="47">
        <f t="shared" si="108"/>
        <v>2.1858718041924147E-2</v>
      </c>
    </row>
    <row r="326" spans="1:11" s="48" customFormat="1" ht="39" customHeight="1" x14ac:dyDescent="0.25">
      <c r="A326" s="2"/>
      <c r="B326" s="42" t="s">
        <v>871</v>
      </c>
      <c r="C326" s="43" t="s">
        <v>206</v>
      </c>
      <c r="D326" s="44" t="s">
        <v>43</v>
      </c>
      <c r="E326" s="44" t="s">
        <v>207</v>
      </c>
      <c r="F326" s="45" t="s">
        <v>52</v>
      </c>
      <c r="G326" s="46">
        <v>8.32</v>
      </c>
      <c r="H326" s="46">
        <f>H77</f>
        <v>32.1</v>
      </c>
      <c r="I326" s="46">
        <f t="shared" si="105"/>
        <v>42.02</v>
      </c>
      <c r="J326" s="46">
        <f t="shared" si="107"/>
        <v>349.61</v>
      </c>
      <c r="K326" s="47">
        <f t="shared" si="108"/>
        <v>4.4591121569827877E-2</v>
      </c>
    </row>
    <row r="327" spans="1:11" s="48" customFormat="1" ht="39" customHeight="1" x14ac:dyDescent="0.25">
      <c r="A327" s="2"/>
      <c r="B327" s="42" t="s">
        <v>872</v>
      </c>
      <c r="C327" s="43" t="s">
        <v>212</v>
      </c>
      <c r="D327" s="44" t="s">
        <v>43</v>
      </c>
      <c r="E327" s="44" t="s">
        <v>213</v>
      </c>
      <c r="F327" s="45" t="s">
        <v>52</v>
      </c>
      <c r="G327" s="46">
        <v>4.7</v>
      </c>
      <c r="H327" s="46">
        <f>H79</f>
        <v>14.14</v>
      </c>
      <c r="I327" s="46">
        <f t="shared" si="105"/>
        <v>18.510000000000002</v>
      </c>
      <c r="J327" s="46">
        <f t="shared" si="107"/>
        <v>87</v>
      </c>
      <c r="K327" s="47">
        <f t="shared" si="108"/>
        <v>1.1096443398572768E-2</v>
      </c>
    </row>
    <row r="328" spans="1:11" s="48" customFormat="1" ht="65.099999999999994" customHeight="1" x14ac:dyDescent="0.25">
      <c r="A328" s="2"/>
      <c r="B328" s="42" t="s">
        <v>873</v>
      </c>
      <c r="C328" s="43" t="s">
        <v>874</v>
      </c>
      <c r="D328" s="44" t="s">
        <v>43</v>
      </c>
      <c r="E328" s="44" t="s">
        <v>875</v>
      </c>
      <c r="F328" s="45" t="s">
        <v>52</v>
      </c>
      <c r="G328" s="46">
        <v>8.32</v>
      </c>
      <c r="H328" s="46">
        <v>126.89</v>
      </c>
      <c r="I328" s="46">
        <f t="shared" si="105"/>
        <v>166.11</v>
      </c>
      <c r="J328" s="46">
        <f t="shared" ref="J328:J330" si="109">ROUND(G328*I328,2)</f>
        <v>1382.04</v>
      </c>
      <c r="K328" s="47">
        <f>J328/$J$322</f>
        <v>0.17627274292601733</v>
      </c>
    </row>
    <row r="329" spans="1:11" s="48" customFormat="1" ht="39" customHeight="1" x14ac:dyDescent="0.25">
      <c r="A329" s="2"/>
      <c r="B329" s="42" t="s">
        <v>876</v>
      </c>
      <c r="C329" s="43" t="s">
        <v>877</v>
      </c>
      <c r="D329" s="44" t="s">
        <v>43</v>
      </c>
      <c r="E329" s="44" t="s">
        <v>878</v>
      </c>
      <c r="F329" s="45" t="s">
        <v>52</v>
      </c>
      <c r="G329" s="46">
        <v>2.15</v>
      </c>
      <c r="H329" s="46">
        <v>241.49</v>
      </c>
      <c r="I329" s="46">
        <f t="shared" si="105"/>
        <v>316.13</v>
      </c>
      <c r="J329" s="46">
        <f t="shared" si="109"/>
        <v>679.68</v>
      </c>
      <c r="K329" s="47">
        <f t="shared" si="108"/>
        <v>8.6690007461401583E-2</v>
      </c>
    </row>
    <row r="330" spans="1:11" s="48" customFormat="1" ht="24" customHeight="1" x14ac:dyDescent="0.25">
      <c r="A330" s="2"/>
      <c r="B330" s="42" t="s">
        <v>879</v>
      </c>
      <c r="C330" s="43" t="s">
        <v>933</v>
      </c>
      <c r="D330" s="44" t="s">
        <v>305</v>
      </c>
      <c r="E330" s="44" t="s">
        <v>880</v>
      </c>
      <c r="F330" s="45" t="s">
        <v>44</v>
      </c>
      <c r="G330" s="46">
        <v>1</v>
      </c>
      <c r="H330" s="46">
        <f>CPU!K370/1.3091</f>
        <v>3498.5868153693377</v>
      </c>
      <c r="I330" s="46">
        <f t="shared" si="105"/>
        <v>4580</v>
      </c>
      <c r="J330" s="46">
        <f t="shared" si="109"/>
        <v>4580</v>
      </c>
      <c r="K330" s="47">
        <f t="shared" si="108"/>
        <v>0.58415759500532494</v>
      </c>
    </row>
    <row r="331" spans="1:11" ht="24" customHeight="1" x14ac:dyDescent="0.25">
      <c r="B331" s="38" t="s">
        <v>881</v>
      </c>
      <c r="C331" s="39"/>
      <c r="D331" s="39"/>
      <c r="E331" s="39" t="s">
        <v>882</v>
      </c>
      <c r="F331" s="39"/>
      <c r="G331" s="40"/>
      <c r="H331" s="39"/>
      <c r="I331" s="39"/>
      <c r="J331" s="40">
        <f>J332</f>
        <v>22133.42</v>
      </c>
      <c r="K331" s="41">
        <f>J331/$J$342</f>
        <v>1.06896655594905E-2</v>
      </c>
    </row>
    <row r="332" spans="1:11" ht="24" customHeight="1" x14ac:dyDescent="0.25">
      <c r="B332" s="38" t="s">
        <v>883</v>
      </c>
      <c r="C332" s="39"/>
      <c r="D332" s="39"/>
      <c r="E332" s="39" t="s">
        <v>884</v>
      </c>
      <c r="F332" s="39"/>
      <c r="G332" s="40"/>
      <c r="H332" s="39"/>
      <c r="I332" s="39"/>
      <c r="J332" s="40">
        <f>SUM(J333:J338)</f>
        <v>22133.42</v>
      </c>
      <c r="K332" s="41">
        <f>J332/$J$331</f>
        <v>1</v>
      </c>
    </row>
    <row r="333" spans="1:11" s="48" customFormat="1" ht="39" customHeight="1" x14ac:dyDescent="0.25">
      <c r="A333" s="2"/>
      <c r="B333" s="42" t="s">
        <v>885</v>
      </c>
      <c r="C333" s="43" t="s">
        <v>886</v>
      </c>
      <c r="D333" s="44" t="s">
        <v>43</v>
      </c>
      <c r="E333" s="44" t="s">
        <v>887</v>
      </c>
      <c r="F333" s="45" t="s">
        <v>44</v>
      </c>
      <c r="G333" s="46">
        <v>11</v>
      </c>
      <c r="H333" s="46">
        <v>239.43</v>
      </c>
      <c r="I333" s="46">
        <f t="shared" ref="I333:I338" si="110">ROUND((H333*(1+$I$3)),2)</f>
        <v>313.44</v>
      </c>
      <c r="J333" s="46">
        <f t="shared" ref="J333" si="111">ROUND(G333*I333,2)</f>
        <v>3447.84</v>
      </c>
      <c r="K333" s="47">
        <f>J333/$J$332</f>
        <v>0.1557752936509586</v>
      </c>
    </row>
    <row r="334" spans="1:11" s="48" customFormat="1" ht="78" customHeight="1" x14ac:dyDescent="0.25">
      <c r="A334" s="2"/>
      <c r="B334" s="42" t="s">
        <v>888</v>
      </c>
      <c r="C334" s="43" t="s">
        <v>889</v>
      </c>
      <c r="D334" s="44" t="s">
        <v>43</v>
      </c>
      <c r="E334" s="44" t="s">
        <v>890</v>
      </c>
      <c r="F334" s="45" t="s">
        <v>44</v>
      </c>
      <c r="G334" s="46">
        <v>3</v>
      </c>
      <c r="H334" s="46">
        <v>231.05</v>
      </c>
      <c r="I334" s="46">
        <f t="shared" si="110"/>
        <v>302.47000000000003</v>
      </c>
      <c r="J334" s="46">
        <f t="shared" ref="J334:J335" si="112">ROUND(G334*I334,2)</f>
        <v>907.41</v>
      </c>
      <c r="K334" s="47">
        <f t="shared" ref="K334:K336" si="113">J334/$J$332</f>
        <v>4.0997279227521097E-2</v>
      </c>
    </row>
    <row r="335" spans="1:11" s="48" customFormat="1" ht="26.1" customHeight="1" x14ac:dyDescent="0.25">
      <c r="A335" s="2"/>
      <c r="B335" s="42" t="s">
        <v>891</v>
      </c>
      <c r="C335" s="43" t="s">
        <v>892</v>
      </c>
      <c r="D335" s="44" t="s">
        <v>43</v>
      </c>
      <c r="E335" s="44" t="s">
        <v>893</v>
      </c>
      <c r="F335" s="45" t="s">
        <v>52</v>
      </c>
      <c r="G335" s="49">
        <v>94.11</v>
      </c>
      <c r="H335" s="46">
        <v>29.23</v>
      </c>
      <c r="I335" s="46">
        <f t="shared" si="110"/>
        <v>38.26</v>
      </c>
      <c r="J335" s="46">
        <f t="shared" si="112"/>
        <v>3600.65</v>
      </c>
      <c r="K335" s="47">
        <f t="shared" si="113"/>
        <v>0.1626793328821303</v>
      </c>
    </row>
    <row r="336" spans="1:11" s="48" customFormat="1" ht="39" customHeight="1" x14ac:dyDescent="0.25">
      <c r="A336" s="2"/>
      <c r="B336" s="42" t="s">
        <v>894</v>
      </c>
      <c r="C336" s="43" t="s">
        <v>934</v>
      </c>
      <c r="D336" s="44" t="s">
        <v>150</v>
      </c>
      <c r="E336" s="44" t="s">
        <v>895</v>
      </c>
      <c r="F336" s="45" t="s">
        <v>48</v>
      </c>
      <c r="G336" s="46">
        <v>3.55</v>
      </c>
      <c r="H336" s="46">
        <v>1846.6</v>
      </c>
      <c r="I336" s="46">
        <f t="shared" si="110"/>
        <v>2417.38</v>
      </c>
      <c r="J336" s="46">
        <f t="shared" ref="J336:J337" si="114">ROUND(G336*I336,2)</f>
        <v>8581.7000000000007</v>
      </c>
      <c r="K336" s="47">
        <f t="shared" si="113"/>
        <v>0.38772589143476249</v>
      </c>
    </row>
    <row r="337" spans="1:13" s="48" customFormat="1" ht="24" customHeight="1" x14ac:dyDescent="0.25">
      <c r="A337" s="2"/>
      <c r="B337" s="42" t="s">
        <v>896</v>
      </c>
      <c r="C337" s="43" t="s">
        <v>897</v>
      </c>
      <c r="D337" s="44" t="s">
        <v>43</v>
      </c>
      <c r="E337" s="44" t="s">
        <v>898</v>
      </c>
      <c r="F337" s="45" t="s">
        <v>52</v>
      </c>
      <c r="G337" s="46">
        <v>410.18</v>
      </c>
      <c r="H337" s="46">
        <v>6.46</v>
      </c>
      <c r="I337" s="46">
        <f t="shared" si="110"/>
        <v>8.4600000000000009</v>
      </c>
      <c r="J337" s="46">
        <f t="shared" si="114"/>
        <v>3470.12</v>
      </c>
      <c r="K337" s="47">
        <f>J337/$J$332</f>
        <v>0.15678191621538831</v>
      </c>
    </row>
    <row r="338" spans="1:13" s="48" customFormat="1" ht="26.1" customHeight="1" x14ac:dyDescent="0.25">
      <c r="A338" s="2"/>
      <c r="B338" s="42" t="s">
        <v>899</v>
      </c>
      <c r="C338" s="43" t="s">
        <v>900</v>
      </c>
      <c r="D338" s="44" t="s">
        <v>43</v>
      </c>
      <c r="E338" s="44" t="s">
        <v>901</v>
      </c>
      <c r="F338" s="45" t="s">
        <v>76</v>
      </c>
      <c r="G338" s="46">
        <v>32.473300000000002</v>
      </c>
      <c r="H338" s="46">
        <v>50</v>
      </c>
      <c r="I338" s="46">
        <f t="shared" si="110"/>
        <v>65.459999999999994</v>
      </c>
      <c r="J338" s="46">
        <f>ROUND(G338*I338,2)</f>
        <v>2125.6999999999998</v>
      </c>
      <c r="K338" s="47">
        <f>J338/$J$332</f>
        <v>9.6040286589239257E-2</v>
      </c>
    </row>
    <row r="339" spans="1:13" ht="24" customHeight="1" x14ac:dyDescent="0.25">
      <c r="B339" s="38" t="s">
        <v>902</v>
      </c>
      <c r="C339" s="39"/>
      <c r="D339" s="39"/>
      <c r="E339" s="39" t="s">
        <v>903</v>
      </c>
      <c r="F339" s="39"/>
      <c r="G339" s="40"/>
      <c r="H339" s="39"/>
      <c r="I339" s="39"/>
      <c r="J339" s="40">
        <f>SUM(J340:J341)</f>
        <v>162449.18</v>
      </c>
      <c r="K339" s="41">
        <f>J339/$J$342</f>
        <v>7.8457256249304136E-2</v>
      </c>
    </row>
    <row r="340" spans="1:13" s="48" customFormat="1" ht="26.1" customHeight="1" x14ac:dyDescent="0.25">
      <c r="A340" s="2"/>
      <c r="B340" s="315" t="s">
        <v>904</v>
      </c>
      <c r="C340" s="316">
        <v>90778</v>
      </c>
      <c r="D340" s="315" t="s">
        <v>198</v>
      </c>
      <c r="E340" s="315" t="s">
        <v>1348</v>
      </c>
      <c r="F340" s="316" t="s">
        <v>992</v>
      </c>
      <c r="G340" s="317">
        <v>16</v>
      </c>
      <c r="H340" s="318">
        <v>110.44</v>
      </c>
      <c r="I340" s="318">
        <f>ROUND((H340*(1+$I$3)),2)</f>
        <v>144.58000000000001</v>
      </c>
      <c r="J340" s="318">
        <f>ROUND(G340*I340,2)</f>
        <v>2313.2800000000002</v>
      </c>
      <c r="K340" s="319">
        <f>J340/$J$339</f>
        <v>1.4240022633539918E-2</v>
      </c>
      <c r="L340" s="320">
        <v>1430262.68</v>
      </c>
    </row>
    <row r="341" spans="1:13" s="48" customFormat="1" ht="26.1" customHeight="1" x14ac:dyDescent="0.25">
      <c r="A341" s="2"/>
      <c r="B341" s="315" t="s">
        <v>1375</v>
      </c>
      <c r="C341" s="316">
        <v>94295</v>
      </c>
      <c r="D341" s="315" t="s">
        <v>198</v>
      </c>
      <c r="E341" s="315" t="s">
        <v>1349</v>
      </c>
      <c r="F341" s="316" t="s">
        <v>1376</v>
      </c>
      <c r="G341" s="317">
        <v>10</v>
      </c>
      <c r="H341" s="318">
        <v>12232.52</v>
      </c>
      <c r="I341" s="318">
        <f>ROUND((H341*(1+$I$3)),2)</f>
        <v>16013.59</v>
      </c>
      <c r="J341" s="318">
        <f>ROUND(G341*I341,2)</f>
        <v>160135.9</v>
      </c>
      <c r="K341" s="319">
        <f t="shared" ref="K341" si="115">J341/$J$339</f>
        <v>0.98575997736646004</v>
      </c>
    </row>
    <row r="342" spans="1:13" s="48" customFormat="1" x14ac:dyDescent="0.25">
      <c r="A342" s="2"/>
      <c r="B342" s="558" t="s">
        <v>905</v>
      </c>
      <c r="C342" s="559"/>
      <c r="D342" s="559"/>
      <c r="E342" s="559"/>
      <c r="F342" s="559"/>
      <c r="G342" s="559"/>
      <c r="H342" s="559"/>
      <c r="I342" s="560"/>
      <c r="J342" s="314">
        <f>J8+J15+J27+J45+J51+J54+J61+J90+J116+J192+J215+J294+J300+J306+J312+J315+J321+J331+J339</f>
        <v>2070543.73</v>
      </c>
      <c r="K342" s="52"/>
      <c r="L342" s="53"/>
      <c r="M342" s="2" t="s">
        <v>1332</v>
      </c>
    </row>
    <row r="343" spans="1:13" x14ac:dyDescent="0.25">
      <c r="B343" s="551"/>
      <c r="C343" s="552"/>
      <c r="D343" s="552"/>
      <c r="E343" s="54"/>
      <c r="F343" s="55"/>
      <c r="G343" s="553"/>
      <c r="H343" s="552"/>
      <c r="I343" s="554"/>
      <c r="J343" s="552"/>
      <c r="K343" s="555"/>
    </row>
    <row r="344" spans="1:13" x14ac:dyDescent="0.25">
      <c r="B344" s="556"/>
      <c r="C344" s="532"/>
      <c r="D344" s="532"/>
      <c r="E344" s="56"/>
      <c r="F344" s="57"/>
      <c r="G344" s="533"/>
      <c r="H344" s="532"/>
      <c r="I344" s="534"/>
      <c r="J344" s="532"/>
      <c r="K344" s="557"/>
    </row>
    <row r="345" spans="1:13" x14ac:dyDescent="0.25">
      <c r="B345" s="556"/>
      <c r="C345" s="532"/>
      <c r="D345" s="532"/>
      <c r="E345" s="56"/>
      <c r="F345" s="57"/>
      <c r="G345" s="533"/>
      <c r="H345" s="532"/>
      <c r="I345" s="534"/>
      <c r="J345" s="532"/>
      <c r="K345" s="557"/>
    </row>
    <row r="346" spans="1:13" ht="60" customHeight="1" x14ac:dyDescent="0.25">
      <c r="B346" s="58"/>
      <c r="C346" s="59"/>
      <c r="D346" s="59"/>
      <c r="E346" s="60"/>
      <c r="F346" s="60"/>
      <c r="G346" s="61"/>
      <c r="H346" s="60"/>
      <c r="I346" s="59"/>
      <c r="J346" s="59"/>
      <c r="K346" s="62"/>
      <c r="M346" s="2">
        <f>J342/(1.3091)</f>
        <v>1581654.3655946834</v>
      </c>
    </row>
    <row r="347" spans="1:13" x14ac:dyDescent="0.25">
      <c r="B347" s="561" t="s">
        <v>1265</v>
      </c>
      <c r="C347" s="562"/>
      <c r="D347" s="562"/>
      <c r="E347" s="562"/>
      <c r="F347" s="562"/>
      <c r="G347" s="562"/>
      <c r="H347" s="562"/>
      <c r="I347" s="562"/>
      <c r="J347" s="562"/>
      <c r="K347" s="563"/>
      <c r="M347" s="2">
        <f>M346*1.3091</f>
        <v>2070543.73</v>
      </c>
    </row>
    <row r="348" spans="1:13" x14ac:dyDescent="0.25">
      <c r="B348" s="564" t="s">
        <v>1266</v>
      </c>
      <c r="C348" s="565"/>
      <c r="D348" s="565"/>
      <c r="E348" s="565"/>
      <c r="F348" s="565"/>
      <c r="G348" s="565"/>
      <c r="H348" s="565"/>
      <c r="I348" s="565"/>
      <c r="J348" s="565"/>
      <c r="K348" s="566"/>
    </row>
    <row r="349" spans="1:13" x14ac:dyDescent="0.25">
      <c r="B349" s="63"/>
      <c r="G349" s="2"/>
      <c r="K349" s="18"/>
      <c r="M349" s="2">
        <f>J342*0.3091</f>
        <v>640005.06694299995</v>
      </c>
    </row>
    <row r="350" spans="1:13" x14ac:dyDescent="0.25">
      <c r="B350" s="63"/>
      <c r="G350" s="2"/>
      <c r="K350" s="18"/>
    </row>
    <row r="351" spans="1:13" x14ac:dyDescent="0.25">
      <c r="B351" s="58"/>
      <c r="C351" s="59"/>
      <c r="D351" s="59"/>
      <c r="E351" s="60"/>
      <c r="F351" s="60"/>
      <c r="G351" s="61"/>
      <c r="H351" s="60"/>
      <c r="I351" s="59"/>
      <c r="J351" s="59"/>
      <c r="K351" s="62"/>
    </row>
    <row r="352" spans="1:13" x14ac:dyDescent="0.25">
      <c r="B352" s="561" t="s">
        <v>1267</v>
      </c>
      <c r="C352" s="562"/>
      <c r="D352" s="562"/>
      <c r="E352" s="562"/>
      <c r="F352" s="562"/>
      <c r="G352" s="562"/>
      <c r="H352" s="562"/>
      <c r="I352" s="562"/>
      <c r="J352" s="562"/>
      <c r="K352" s="563"/>
    </row>
    <row r="353" spans="2:11" x14ac:dyDescent="0.25">
      <c r="B353" s="17"/>
      <c r="E353" s="468" t="s">
        <v>1268</v>
      </c>
      <c r="F353" s="468"/>
      <c r="G353" s="468"/>
      <c r="H353" s="468"/>
      <c r="K353" s="18"/>
    </row>
    <row r="354" spans="2:11" x14ac:dyDescent="0.25">
      <c r="B354" s="17"/>
      <c r="K354" s="18"/>
    </row>
    <row r="355" spans="2:11" ht="14.4" thickBot="1" x14ac:dyDescent="0.3">
      <c r="B355" s="65"/>
      <c r="C355" s="66"/>
      <c r="D355" s="66"/>
      <c r="E355" s="66"/>
      <c r="F355" s="66"/>
      <c r="G355" s="67"/>
      <c r="H355" s="66"/>
      <c r="I355" s="66"/>
      <c r="J355" s="66"/>
      <c r="K355" s="68"/>
    </row>
    <row r="358" spans="2:11" x14ac:dyDescent="0.25">
      <c r="F358" s="69" t="s">
        <v>906</v>
      </c>
    </row>
  </sheetData>
  <autoFilter ref="B7:K342" xr:uid="{00000000-0009-0000-0000-000003000000}"/>
  <mergeCells count="23">
    <mergeCell ref="E353:H353"/>
    <mergeCell ref="B352:K352"/>
    <mergeCell ref="B345:D345"/>
    <mergeCell ref="G345:H345"/>
    <mergeCell ref="I345:K345"/>
    <mergeCell ref="B347:K347"/>
    <mergeCell ref="B348:K348"/>
    <mergeCell ref="B6:K6"/>
    <mergeCell ref="B343:D343"/>
    <mergeCell ref="G343:H343"/>
    <mergeCell ref="I343:K343"/>
    <mergeCell ref="B344:D344"/>
    <mergeCell ref="G344:H344"/>
    <mergeCell ref="I344:K344"/>
    <mergeCell ref="B342:I342"/>
    <mergeCell ref="B1:D5"/>
    <mergeCell ref="E1:K1"/>
    <mergeCell ref="F2:H2"/>
    <mergeCell ref="J2:K2"/>
    <mergeCell ref="F3:H5"/>
    <mergeCell ref="I3:I5"/>
    <mergeCell ref="J4:K4"/>
    <mergeCell ref="J5:K5"/>
  </mergeCells>
  <phoneticPr fontId="6" type="noConversion"/>
  <conditionalFormatting sqref="C343:C1048576 C234:C238 C1:C7 C43:C44 C324:C325 C71:C74 C328:C330 C99 C207:C214 C163:C169 C319:C320 C290:C293 C179:C191 C9:C14 C16:C26 C29:C32 C34:C38 C40 C46:C50 C52:C53 C55:C60 C63:C69 C76:C83 C85:C89 C92:C97 C101:C110 C112:C115 C118:C119 C121:C157 C159:C160 C171:C174 C193:C204 C217:C231 C240:C249 C251:C277 C279:C288 C295:C299 C301:C305 C307:C311 C313:C314 C333:C338 C340:C341">
    <cfRule type="duplicateValues" dxfId="3" priority="4"/>
  </conditionalFormatting>
  <conditionalFormatting sqref="D1:D7 D9:D14 D16:D26 D29:D32 D34:D38 D40:D44 D46 D48:D50 D52:D53 D55:D60 D63:D74 D76:D83 D85:D86 D88:D89 D92:D94 D96:D99 D101:D102 D104:D110 D114:D115 D118:D119 D121:D126 D133 D138:D157 D163 D165:D167 D169 D171:D191 D193 D195:D196 D198:D209 D211:D212 D214 D217:D219 D222:D232 D234:D238 D240:D249 D251:D257 D259:D269 D271:D276 D279:D281 D288:D293 D295:D299 D301:D302 D305 D307:D310 D313:D314 D316:D320 D323:D330 D333:D338 D340:D341 D343:D1048576">
    <cfRule type="containsText" dxfId="2" priority="3" operator="containsText" text="COMPOSIÇÃO">
      <formula>NOT(ISERROR(SEARCH("COMPOSIÇÃO",D1)))</formula>
    </cfRule>
  </conditionalFormatting>
  <conditionalFormatting sqref="G9:K14 G16:K26 G29:K32 G34:K38 G40:K44 G46:K50 G52:K53 G55:K60 G63:K74 G76:K83 G85:K89 G92:K99 G101:K110 G112:K115 G118:K119 G121:K157 G159:K160 G162:K169 G171:K191 G193:K214 G217:K232 G234:K238 G240:K249 G251:K277 G279:K293 G295:K299 G301:K305 G307:K311 G313:K314 G316:K320 G333:K338 G340:K341">
    <cfRule type="cellIs" dxfId="1" priority="2" operator="lessThanOrEqual">
      <formula>0</formula>
    </cfRule>
  </conditionalFormatting>
  <conditionalFormatting sqref="G323:K330">
    <cfRule type="cellIs" dxfId="0" priority="1" operator="lessThanOrEqual">
      <formula>0</formula>
    </cfRule>
  </conditionalFormatting>
  <pageMargins left="0.51181102362204722" right="0.51181102362204722" top="0.98425196850393704" bottom="0.98425196850393704" header="0.51181102362204722" footer="0.51181102362204722"/>
  <pageSetup paperSize="9" scale="46" fitToHeight="0" orientation="portrait" r:id="rId1"/>
  <headerFooter>
    <oddFooter>Página &amp;P</oddFooter>
  </headerFooter>
  <ignoredErrors>
    <ignoredError sqref="I23"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S63"/>
  <sheetViews>
    <sheetView view="pageBreakPreview" topLeftCell="D1" zoomScale="85" zoomScaleNormal="85" zoomScaleSheetLayoutView="85" workbookViewId="0">
      <selection activeCell="O14" sqref="O14:O15"/>
    </sheetView>
  </sheetViews>
  <sheetFormatPr defaultColWidth="9" defaultRowHeight="13.8" x14ac:dyDescent="0.25"/>
  <cols>
    <col min="1" max="2" width="9" style="2"/>
    <col min="3" max="3" width="29" style="2" customWidth="1"/>
    <col min="4" max="4" width="19.59765625" style="2" customWidth="1"/>
    <col min="5" max="5" width="14.8984375" style="2" customWidth="1"/>
    <col min="6" max="6" width="15.09765625" style="2" customWidth="1"/>
    <col min="7" max="7" width="14.8984375" style="2" customWidth="1"/>
    <col min="8" max="8" width="18" style="2" customWidth="1"/>
    <col min="9" max="9" width="15.8984375" style="2" customWidth="1"/>
    <col min="10" max="10" width="16.3984375" style="2" customWidth="1"/>
    <col min="11" max="11" width="16" style="2" customWidth="1"/>
    <col min="12" max="12" width="17" style="2" customWidth="1"/>
    <col min="13" max="13" width="19" style="2" bestFit="1" customWidth="1"/>
    <col min="14" max="14" width="19.3984375" style="2" bestFit="1" customWidth="1"/>
    <col min="15" max="15" width="8.69921875" style="2" bestFit="1" customWidth="1"/>
    <col min="16" max="16" width="10" style="2" bestFit="1" customWidth="1"/>
    <col min="17" max="17" width="14.19921875" style="2" customWidth="1"/>
    <col min="18" max="18" width="15.5" style="2" bestFit="1" customWidth="1"/>
    <col min="19" max="19" width="9.3984375" style="2" bestFit="1" customWidth="1"/>
    <col min="20" max="16384" width="9" style="2"/>
  </cols>
  <sheetData>
    <row r="1" spans="2:19" x14ac:dyDescent="0.25">
      <c r="B1" s="1"/>
    </row>
    <row r="2" spans="2:19" x14ac:dyDescent="0.25">
      <c r="B2" s="1"/>
    </row>
    <row r="3" spans="2:19" ht="14.4" thickBot="1" x14ac:dyDescent="0.3">
      <c r="B3" s="1"/>
    </row>
    <row r="4" spans="2:19" ht="22.8" x14ac:dyDescent="0.25">
      <c r="B4" s="610" t="s">
        <v>1294</v>
      </c>
      <c r="C4" s="611"/>
      <c r="D4" s="611"/>
      <c r="E4" s="611"/>
      <c r="F4" s="611"/>
      <c r="G4" s="611"/>
      <c r="H4" s="611"/>
      <c r="I4" s="611"/>
      <c r="J4" s="611"/>
      <c r="K4" s="611"/>
      <c r="L4" s="611"/>
      <c r="M4" s="611"/>
      <c r="N4" s="611"/>
      <c r="O4" s="611"/>
      <c r="P4" s="612"/>
    </row>
    <row r="5" spans="2:19" ht="34.5" customHeight="1" x14ac:dyDescent="0.25">
      <c r="B5" s="613"/>
      <c r="C5" s="614"/>
      <c r="D5" s="615" t="s">
        <v>1339</v>
      </c>
      <c r="E5" s="616"/>
      <c r="F5" s="616"/>
      <c r="G5" s="616"/>
      <c r="H5" s="616"/>
      <c r="I5" s="616"/>
      <c r="J5" s="616"/>
      <c r="K5" s="616"/>
      <c r="L5" s="616"/>
      <c r="M5" s="616"/>
      <c r="N5" s="616"/>
      <c r="O5" s="616"/>
      <c r="P5" s="617"/>
    </row>
    <row r="6" spans="2:19" ht="33" customHeight="1" x14ac:dyDescent="0.25">
      <c r="B6" s="613"/>
      <c r="C6" s="614"/>
      <c r="D6" s="618" t="s">
        <v>1340</v>
      </c>
      <c r="E6" s="619"/>
      <c r="F6" s="619"/>
      <c r="G6" s="619"/>
      <c r="H6" s="619"/>
      <c r="I6" s="619"/>
      <c r="J6" s="619"/>
      <c r="K6" s="619"/>
      <c r="L6" s="619"/>
      <c r="M6" s="619"/>
      <c r="N6" s="619"/>
      <c r="O6" s="619"/>
      <c r="P6" s="620"/>
    </row>
    <row r="7" spans="2:19" ht="36.75" customHeight="1" x14ac:dyDescent="0.25">
      <c r="B7" s="613"/>
      <c r="C7" s="614"/>
      <c r="D7" s="621" t="s">
        <v>1342</v>
      </c>
      <c r="E7" s="622"/>
      <c r="F7" s="622"/>
      <c r="G7" s="622"/>
      <c r="H7" s="622"/>
      <c r="I7" s="622"/>
      <c r="J7" s="622"/>
      <c r="K7" s="622"/>
      <c r="L7" s="622"/>
      <c r="M7" s="622"/>
      <c r="N7" s="622"/>
      <c r="O7" s="622"/>
      <c r="P7" s="623"/>
    </row>
    <row r="8" spans="2:19" ht="22.8" x14ac:dyDescent="0.25">
      <c r="B8" s="624" t="s">
        <v>1295</v>
      </c>
      <c r="C8" s="625"/>
      <c r="D8" s="626">
        <f>'PLAN ORCAMENTARIA'!J342</f>
        <v>2070543.73</v>
      </c>
      <c r="E8" s="626"/>
      <c r="F8" s="627" t="s">
        <v>1337</v>
      </c>
      <c r="G8" s="628"/>
      <c r="H8" s="628"/>
      <c r="I8" s="628"/>
      <c r="J8" s="629"/>
      <c r="K8" s="3" t="s">
        <v>1341</v>
      </c>
      <c r="L8" s="567">
        <f ca="1">BDI!K4</f>
        <v>45281</v>
      </c>
      <c r="M8" s="568"/>
      <c r="N8" s="568"/>
      <c r="O8" s="568"/>
      <c r="P8" s="569"/>
      <c r="Q8" s="4"/>
    </row>
    <row r="9" spans="2:19" x14ac:dyDescent="0.25">
      <c r="B9" s="630"/>
      <c r="C9" s="631"/>
      <c r="D9" s="631"/>
      <c r="E9" s="631"/>
      <c r="F9" s="631"/>
      <c r="G9" s="631"/>
      <c r="H9" s="631"/>
      <c r="I9" s="631"/>
      <c r="J9" s="631"/>
      <c r="K9" s="631"/>
      <c r="L9" s="631"/>
      <c r="M9" s="631"/>
      <c r="N9" s="631"/>
      <c r="O9" s="631"/>
      <c r="P9" s="632"/>
    </row>
    <row r="10" spans="2:19" x14ac:dyDescent="0.25">
      <c r="B10" s="603" t="s">
        <v>1296</v>
      </c>
      <c r="C10" s="604" t="s">
        <v>1297</v>
      </c>
      <c r="D10" s="605" t="s">
        <v>1298</v>
      </c>
      <c r="E10" s="5" t="s">
        <v>1299</v>
      </c>
      <c r="F10" s="5" t="s">
        <v>1300</v>
      </c>
      <c r="G10" s="5" t="s">
        <v>1301</v>
      </c>
      <c r="H10" s="5" t="s">
        <v>1302</v>
      </c>
      <c r="I10" s="5" t="s">
        <v>1303</v>
      </c>
      <c r="J10" s="5" t="s">
        <v>1304</v>
      </c>
      <c r="K10" s="5" t="s">
        <v>1305</v>
      </c>
      <c r="L10" s="5" t="s">
        <v>1306</v>
      </c>
      <c r="M10" s="5" t="s">
        <v>1307</v>
      </c>
      <c r="N10" s="5" t="s">
        <v>1308</v>
      </c>
      <c r="O10" s="606" t="s">
        <v>1309</v>
      </c>
      <c r="P10" s="607"/>
      <c r="Q10" s="6"/>
    </row>
    <row r="11" spans="2:19" x14ac:dyDescent="0.25">
      <c r="B11" s="603"/>
      <c r="C11" s="604"/>
      <c r="D11" s="605"/>
      <c r="E11" s="7" t="s">
        <v>1310</v>
      </c>
      <c r="F11" s="7" t="s">
        <v>1310</v>
      </c>
      <c r="G11" s="7" t="s">
        <v>1310</v>
      </c>
      <c r="H11" s="7" t="s">
        <v>1310</v>
      </c>
      <c r="I11" s="7" t="s">
        <v>1310</v>
      </c>
      <c r="J11" s="7" t="s">
        <v>1310</v>
      </c>
      <c r="K11" s="7" t="s">
        <v>1310</v>
      </c>
      <c r="L11" s="7" t="s">
        <v>1310</v>
      </c>
      <c r="M11" s="7" t="s">
        <v>1310</v>
      </c>
      <c r="N11" s="7" t="s">
        <v>1310</v>
      </c>
      <c r="O11" s="608"/>
      <c r="P11" s="609"/>
    </row>
    <row r="12" spans="2:19" x14ac:dyDescent="0.25">
      <c r="B12" s="591" t="s">
        <v>1311</v>
      </c>
      <c r="C12" s="593" t="str">
        <f>'[1]PLAN ORCAMENTARIA'!F8</f>
        <v>PROJETOS COMPLEMENTARES</v>
      </c>
      <c r="D12" s="595">
        <f>'PLAN ORCAMENTARIA'!J8</f>
        <v>18983.829999999998</v>
      </c>
      <c r="E12" s="8">
        <f t="shared" ref="E12:N12" si="0">ROUND($D12*E13,2)</f>
        <v>18983.830000000002</v>
      </c>
      <c r="F12" s="9">
        <f t="shared" si="0"/>
        <v>0</v>
      </c>
      <c r="G12" s="9">
        <f t="shared" si="0"/>
        <v>0</v>
      </c>
      <c r="H12" s="9">
        <f t="shared" si="0"/>
        <v>0</v>
      </c>
      <c r="I12" s="9">
        <f t="shared" si="0"/>
        <v>0</v>
      </c>
      <c r="J12" s="9">
        <f t="shared" si="0"/>
        <v>0</v>
      </c>
      <c r="K12" s="9">
        <f t="shared" si="0"/>
        <v>0</v>
      </c>
      <c r="L12" s="9">
        <f t="shared" si="0"/>
        <v>0</v>
      </c>
      <c r="M12" s="9">
        <f t="shared" si="0"/>
        <v>0</v>
      </c>
      <c r="N12" s="9">
        <f t="shared" si="0"/>
        <v>0</v>
      </c>
      <c r="O12" s="599">
        <f>D12/$D$54</f>
        <v>9.1685240572050124E-3</v>
      </c>
      <c r="P12" s="601">
        <f>(E12+F12+G12+H12+I12+J12+K12+L12+M12+N12)/D12</f>
        <v>1.0000000000000002</v>
      </c>
      <c r="R12" s="4">
        <f>E12+F12+G12+H12+I12+J12+K12+L12+M12+N12</f>
        <v>18983.830000000002</v>
      </c>
      <c r="S12" s="4">
        <f>D12-R12</f>
        <v>0</v>
      </c>
    </row>
    <row r="13" spans="2:19" x14ac:dyDescent="0.25">
      <c r="B13" s="592"/>
      <c r="C13" s="594"/>
      <c r="D13" s="596"/>
      <c r="E13" s="10">
        <v>1</v>
      </c>
      <c r="F13" s="11"/>
      <c r="G13" s="11"/>
      <c r="H13" s="11"/>
      <c r="I13" s="11"/>
      <c r="J13" s="11"/>
      <c r="K13" s="11"/>
      <c r="L13" s="11"/>
      <c r="M13" s="11"/>
      <c r="N13" s="11"/>
      <c r="O13" s="600"/>
      <c r="P13" s="602"/>
    </row>
    <row r="14" spans="2:19" x14ac:dyDescent="0.25">
      <c r="B14" s="591" t="s">
        <v>1312</v>
      </c>
      <c r="C14" s="593" t="str">
        <f>'[1]PLAN ORCAMENTARIA'!F15</f>
        <v>MOBILIZAÇÃO - CANTEIRO DE OBRAS</v>
      </c>
      <c r="D14" s="595">
        <f>'PLAN ORCAMENTARIA'!J15</f>
        <v>37248.520000000004</v>
      </c>
      <c r="E14" s="8">
        <f t="shared" ref="E14:N14" si="1">ROUND($D14*E15,2)</f>
        <v>37248.519999999997</v>
      </c>
      <c r="F14" s="9">
        <f t="shared" si="1"/>
        <v>0</v>
      </c>
      <c r="G14" s="9">
        <f t="shared" si="1"/>
        <v>0</v>
      </c>
      <c r="H14" s="9">
        <f t="shared" si="1"/>
        <v>0</v>
      </c>
      <c r="I14" s="9">
        <f t="shared" si="1"/>
        <v>0</v>
      </c>
      <c r="J14" s="9">
        <f t="shared" si="1"/>
        <v>0</v>
      </c>
      <c r="K14" s="9">
        <f t="shared" si="1"/>
        <v>0</v>
      </c>
      <c r="L14" s="9">
        <f t="shared" si="1"/>
        <v>0</v>
      </c>
      <c r="M14" s="9">
        <f t="shared" si="1"/>
        <v>0</v>
      </c>
      <c r="N14" s="9">
        <f t="shared" si="1"/>
        <v>0</v>
      </c>
      <c r="O14" s="599">
        <f>D14/$D$54</f>
        <v>1.7989728717296885E-2</v>
      </c>
      <c r="P14" s="601">
        <f>(E14+F14+G14+H14+I14+J14+K14+L14+M14+N14)/D14</f>
        <v>0.99999999999999978</v>
      </c>
      <c r="R14" s="4">
        <f>E14+F14+G14+H14+I14+J14+K14+L14+M14+N14</f>
        <v>37248.519999999997</v>
      </c>
      <c r="S14" s="4">
        <f>D14-R14</f>
        <v>0</v>
      </c>
    </row>
    <row r="15" spans="2:19" x14ac:dyDescent="0.25">
      <c r="B15" s="592"/>
      <c r="C15" s="594"/>
      <c r="D15" s="596"/>
      <c r="E15" s="10">
        <v>1</v>
      </c>
      <c r="F15" s="11"/>
      <c r="G15" s="11"/>
      <c r="H15" s="11"/>
      <c r="I15" s="11"/>
      <c r="J15" s="11"/>
      <c r="K15" s="11"/>
      <c r="L15" s="11"/>
      <c r="M15" s="11"/>
      <c r="N15" s="11"/>
      <c r="O15" s="600"/>
      <c r="P15" s="602"/>
    </row>
    <row r="16" spans="2:19" x14ac:dyDescent="0.25">
      <c r="B16" s="591" t="s">
        <v>1313</v>
      </c>
      <c r="C16" s="593" t="str">
        <f>'[1]PLAN ORCAMENTARIA'!F27</f>
        <v>FUNDAÇÃO E ESTRUTURA</v>
      </c>
      <c r="D16" s="595">
        <f>'PLAN ORCAMENTARIA'!J27</f>
        <v>329496.39</v>
      </c>
      <c r="E16" s="8">
        <f t="shared" ref="E16:N16" si="2">ROUND($D16*E17,2)</f>
        <v>131798.56</v>
      </c>
      <c r="F16" s="8">
        <f t="shared" si="2"/>
        <v>197697.83</v>
      </c>
      <c r="G16" s="9">
        <f t="shared" si="2"/>
        <v>0</v>
      </c>
      <c r="H16" s="9">
        <f t="shared" si="2"/>
        <v>0</v>
      </c>
      <c r="I16" s="9">
        <f t="shared" si="2"/>
        <v>0</v>
      </c>
      <c r="J16" s="9">
        <f t="shared" si="2"/>
        <v>0</v>
      </c>
      <c r="K16" s="9">
        <f t="shared" si="2"/>
        <v>0</v>
      </c>
      <c r="L16" s="9">
        <f t="shared" si="2"/>
        <v>0</v>
      </c>
      <c r="M16" s="9">
        <f t="shared" si="2"/>
        <v>0</v>
      </c>
      <c r="N16" s="9">
        <f t="shared" si="2"/>
        <v>0</v>
      </c>
      <c r="O16" s="599">
        <f>D16/$D$54</f>
        <v>0.15913519971877146</v>
      </c>
      <c r="P16" s="601">
        <f>(E16+F16+G16+H16+I16+J16+K16+L16+M16+N16)/D16</f>
        <v>1</v>
      </c>
      <c r="R16" s="4">
        <f>E16+F16+G16+H16+I16+J16+K16+L16+M16+N16</f>
        <v>329496.39</v>
      </c>
      <c r="S16" s="4">
        <f>D16-R16</f>
        <v>0</v>
      </c>
    </row>
    <row r="17" spans="2:19" x14ac:dyDescent="0.25">
      <c r="B17" s="592"/>
      <c r="C17" s="594"/>
      <c r="D17" s="596"/>
      <c r="E17" s="10">
        <v>0.4</v>
      </c>
      <c r="F17" s="10">
        <v>0.6</v>
      </c>
      <c r="G17" s="11"/>
      <c r="H17" s="11"/>
      <c r="I17" s="11"/>
      <c r="J17" s="11"/>
      <c r="K17" s="11"/>
      <c r="L17" s="11"/>
      <c r="M17" s="11"/>
      <c r="N17" s="11"/>
      <c r="O17" s="600"/>
      <c r="P17" s="602"/>
    </row>
    <row r="18" spans="2:19" x14ac:dyDescent="0.25">
      <c r="B18" s="591" t="s">
        <v>1314</v>
      </c>
      <c r="C18" s="593" t="str">
        <f>'[1]PLAN ORCAMENTARIA'!F45</f>
        <v>ALVENARIA - VEDAÇÃO</v>
      </c>
      <c r="D18" s="595">
        <f>'PLAN ORCAMENTARIA'!J45</f>
        <v>152308.29999999999</v>
      </c>
      <c r="E18" s="8">
        <f t="shared" ref="E18:N18" si="3">ROUND($D18*E19,2)</f>
        <v>0</v>
      </c>
      <c r="F18" s="8">
        <f t="shared" si="3"/>
        <v>0</v>
      </c>
      <c r="G18" s="8">
        <f t="shared" si="3"/>
        <v>152308.29999999999</v>
      </c>
      <c r="H18" s="9">
        <f t="shared" si="3"/>
        <v>0</v>
      </c>
      <c r="I18" s="9">
        <f t="shared" si="3"/>
        <v>0</v>
      </c>
      <c r="J18" s="9">
        <f t="shared" si="3"/>
        <v>0</v>
      </c>
      <c r="K18" s="9">
        <f t="shared" si="3"/>
        <v>0</v>
      </c>
      <c r="L18" s="9">
        <f t="shared" si="3"/>
        <v>0</v>
      </c>
      <c r="M18" s="9">
        <f t="shared" si="3"/>
        <v>0</v>
      </c>
      <c r="N18" s="9">
        <f t="shared" si="3"/>
        <v>0</v>
      </c>
      <c r="O18" s="599">
        <f>D18/$D$54</f>
        <v>7.3559566887292926E-2</v>
      </c>
      <c r="P18" s="601">
        <f>(E18+F18+G18+H18+I18+J18+K18+L18+M18+N18)/D18</f>
        <v>1</v>
      </c>
      <c r="R18" s="4">
        <f>E18+F18+G18+H18+I18+J18+K18+L18+M18+N18</f>
        <v>152308.29999999999</v>
      </c>
      <c r="S18" s="4">
        <f>D18-R18</f>
        <v>0</v>
      </c>
    </row>
    <row r="19" spans="2:19" x14ac:dyDescent="0.25">
      <c r="B19" s="592"/>
      <c r="C19" s="594"/>
      <c r="D19" s="596"/>
      <c r="E19" s="10"/>
      <c r="F19" s="10"/>
      <c r="G19" s="10">
        <v>1</v>
      </c>
      <c r="H19" s="11"/>
      <c r="I19" s="11"/>
      <c r="J19" s="11"/>
      <c r="K19" s="11"/>
      <c r="L19" s="11"/>
      <c r="M19" s="11"/>
      <c r="N19" s="11"/>
      <c r="O19" s="600"/>
      <c r="P19" s="602"/>
    </row>
    <row r="20" spans="2:19" x14ac:dyDescent="0.25">
      <c r="B20" s="591" t="s">
        <v>1315</v>
      </c>
      <c r="C20" s="593" t="str">
        <f>'[1]PLAN ORCAMENTARIA'!F51</f>
        <v>IMPERMEABILIZAÇÃO</v>
      </c>
      <c r="D20" s="595">
        <f>'PLAN ORCAMENTARIA'!J51</f>
        <v>16542.370000000003</v>
      </c>
      <c r="E20" s="8">
        <f t="shared" ref="E20:N20" si="4">ROUND($D20*E21,2)</f>
        <v>0</v>
      </c>
      <c r="F20" s="8">
        <f t="shared" si="4"/>
        <v>0</v>
      </c>
      <c r="G20" s="8">
        <f t="shared" si="4"/>
        <v>16542.37</v>
      </c>
      <c r="H20" s="9">
        <f t="shared" si="4"/>
        <v>0</v>
      </c>
      <c r="I20" s="9">
        <f t="shared" si="4"/>
        <v>0</v>
      </c>
      <c r="J20" s="9">
        <f t="shared" si="4"/>
        <v>0</v>
      </c>
      <c r="K20" s="9">
        <f t="shared" si="4"/>
        <v>0</v>
      </c>
      <c r="L20" s="9">
        <f t="shared" si="4"/>
        <v>0</v>
      </c>
      <c r="M20" s="9">
        <f t="shared" si="4"/>
        <v>0</v>
      </c>
      <c r="N20" s="9">
        <f t="shared" si="4"/>
        <v>0</v>
      </c>
      <c r="O20" s="599">
        <f>D20/$D$54</f>
        <v>7.9893845081938954E-3</v>
      </c>
      <c r="P20" s="601">
        <f>(E20+F20+G20+H20+I20+J20+K20+L20+M20+N20)/D20</f>
        <v>0.99999999999999978</v>
      </c>
      <c r="R20" s="4">
        <f>E20+F20+G20+H20+I20+J20+K20+L20+M20+N20</f>
        <v>16542.37</v>
      </c>
      <c r="S20" s="4">
        <f>D20-R20</f>
        <v>0</v>
      </c>
    </row>
    <row r="21" spans="2:19" x14ac:dyDescent="0.25">
      <c r="B21" s="592"/>
      <c r="C21" s="594"/>
      <c r="D21" s="596"/>
      <c r="E21" s="10"/>
      <c r="F21" s="10"/>
      <c r="G21" s="10">
        <v>1</v>
      </c>
      <c r="H21" s="11"/>
      <c r="I21" s="11"/>
      <c r="J21" s="11"/>
      <c r="K21" s="11"/>
      <c r="L21" s="11"/>
      <c r="M21" s="11"/>
      <c r="N21" s="11"/>
      <c r="O21" s="600"/>
      <c r="P21" s="602"/>
    </row>
    <row r="22" spans="2:19" x14ac:dyDescent="0.25">
      <c r="B22" s="591" t="s">
        <v>1316</v>
      </c>
      <c r="C22" s="593" t="str">
        <f>'[1]PLAN ORCAMENTARIA'!F54</f>
        <v>COBERTURA</v>
      </c>
      <c r="D22" s="595">
        <f>'PLAN ORCAMENTARIA'!J54</f>
        <v>305747.06000000006</v>
      </c>
      <c r="E22" s="8">
        <f t="shared" ref="E22:N22" si="5">ROUND($D22*E23,2)</f>
        <v>0</v>
      </c>
      <c r="F22" s="8">
        <f t="shared" si="5"/>
        <v>0</v>
      </c>
      <c r="G22" s="8">
        <f t="shared" si="5"/>
        <v>30574.71</v>
      </c>
      <c r="H22" s="8">
        <f t="shared" si="5"/>
        <v>122298.82</v>
      </c>
      <c r="I22" s="8">
        <f t="shared" si="5"/>
        <v>91724.12</v>
      </c>
      <c r="J22" s="8">
        <f t="shared" si="5"/>
        <v>61149.41</v>
      </c>
      <c r="K22" s="9">
        <f t="shared" si="5"/>
        <v>0</v>
      </c>
      <c r="L22" s="9">
        <f t="shared" si="5"/>
        <v>0</v>
      </c>
      <c r="M22" s="9">
        <f t="shared" si="5"/>
        <v>0</v>
      </c>
      <c r="N22" s="9">
        <f t="shared" si="5"/>
        <v>0</v>
      </c>
      <c r="O22" s="599">
        <f>D22/$D$54</f>
        <v>0.14766510630519264</v>
      </c>
      <c r="P22" s="601">
        <f>(E22+F22+G22+H22+I22+J22+K22+L22+M22+N22)/D22</f>
        <v>0.99999999999999978</v>
      </c>
      <c r="R22" s="4">
        <f>E22+F22+G22+H22+I22+J22+K22+L22+M22+N22</f>
        <v>305747.06</v>
      </c>
      <c r="S22" s="4">
        <f>D22-R22</f>
        <v>0</v>
      </c>
    </row>
    <row r="23" spans="2:19" x14ac:dyDescent="0.25">
      <c r="B23" s="592"/>
      <c r="C23" s="594"/>
      <c r="D23" s="596"/>
      <c r="E23" s="10"/>
      <c r="F23" s="10"/>
      <c r="G23" s="10">
        <v>0.1</v>
      </c>
      <c r="H23" s="10">
        <v>0.4</v>
      </c>
      <c r="I23" s="10">
        <v>0.3</v>
      </c>
      <c r="J23" s="10">
        <v>0.2</v>
      </c>
      <c r="K23" s="11"/>
      <c r="L23" s="11"/>
      <c r="M23" s="11"/>
      <c r="N23" s="11"/>
      <c r="O23" s="600"/>
      <c r="P23" s="602"/>
    </row>
    <row r="24" spans="2:19" x14ac:dyDescent="0.25">
      <c r="B24" s="591" t="s">
        <v>1317</v>
      </c>
      <c r="C24" s="593" t="str">
        <f>'[1]PLAN ORCAMENTARIA'!F61</f>
        <v>REVESTIMENTOS- PISOS, PAREDES E TETOS</v>
      </c>
      <c r="D24" s="595">
        <f>'PLAN ORCAMENTARIA'!J61</f>
        <v>429767.33999999997</v>
      </c>
      <c r="E24" s="8">
        <f>ROUND($D24*E25,2)</f>
        <v>0</v>
      </c>
      <c r="F24" s="8">
        <f>ROUND($D24*F25,2)</f>
        <v>0</v>
      </c>
      <c r="G24" s="8">
        <f>ROUND($D24*G25,2)</f>
        <v>0</v>
      </c>
      <c r="H24" s="8">
        <f>ROUND($D24*H25,2)</f>
        <v>0</v>
      </c>
      <c r="I24" s="8">
        <f>ROUND($D24*I25,2)</f>
        <v>85953.47</v>
      </c>
      <c r="J24" s="8">
        <f>$D24*J25</f>
        <v>85953.467999999993</v>
      </c>
      <c r="K24" s="8">
        <f>$D24*K25</f>
        <v>150418.56899999999</v>
      </c>
      <c r="L24" s="8">
        <f>$D24*L25</f>
        <v>107441.83499999999</v>
      </c>
      <c r="M24" s="9">
        <f>ROUND($D24*M25,2)</f>
        <v>0</v>
      </c>
      <c r="N24" s="9">
        <f>ROUND($D24*N25,2)</f>
        <v>0</v>
      </c>
      <c r="O24" s="599">
        <f>D24/$D$54</f>
        <v>0.20756255169747126</v>
      </c>
      <c r="P24" s="601">
        <f>(E24+F24+G24+H24+I24+J24+K24+L24+M24+N24)/D24</f>
        <v>1.0000000046536808</v>
      </c>
      <c r="R24" s="4">
        <f>E24+F24+G24+H24+I24+J24+K24+L24+M24+N24</f>
        <v>429767.34199999995</v>
      </c>
      <c r="S24" s="4">
        <f>D24-R24</f>
        <v>-1.9999999785795808E-3</v>
      </c>
    </row>
    <row r="25" spans="2:19" x14ac:dyDescent="0.25">
      <c r="B25" s="592"/>
      <c r="C25" s="594"/>
      <c r="D25" s="596"/>
      <c r="E25" s="10"/>
      <c r="F25" s="10"/>
      <c r="G25" s="10"/>
      <c r="H25" s="10"/>
      <c r="I25" s="10">
        <v>0.2</v>
      </c>
      <c r="J25" s="10">
        <v>0.2</v>
      </c>
      <c r="K25" s="10">
        <v>0.35</v>
      </c>
      <c r="L25" s="10">
        <v>0.25</v>
      </c>
      <c r="M25" s="11"/>
      <c r="N25" s="11"/>
      <c r="O25" s="600"/>
      <c r="P25" s="602"/>
    </row>
    <row r="26" spans="2:19" x14ac:dyDescent="0.25">
      <c r="B26" s="591" t="s">
        <v>1318</v>
      </c>
      <c r="C26" s="593" t="str">
        <f>'[1]PLAN ORCAMENTARIA'!F90</f>
        <v>ESQUADRIAS</v>
      </c>
      <c r="D26" s="595">
        <f>'PLAN ORCAMENTARIA'!J90</f>
        <v>141985.43000000002</v>
      </c>
      <c r="E26" s="8">
        <f>ROUND($D26*E27,2)</f>
        <v>0</v>
      </c>
      <c r="F26" s="8">
        <f>ROUND($D26*F27,2)</f>
        <v>0</v>
      </c>
      <c r="G26" s="8">
        <f>ROUND($D26*G27,2)</f>
        <v>0</v>
      </c>
      <c r="H26" s="8">
        <f>ROUND($D26*H27,2)</f>
        <v>0</v>
      </c>
      <c r="I26" s="8">
        <f>$D26*I27</f>
        <v>14198.543000000003</v>
      </c>
      <c r="J26" s="8">
        <f>$D26*J27</f>
        <v>14198.543000000003</v>
      </c>
      <c r="K26" s="8">
        <f>ROUND($D26*K27,2)</f>
        <v>0</v>
      </c>
      <c r="L26" s="8">
        <f>$D26*L27</f>
        <v>42595.629000000008</v>
      </c>
      <c r="M26" s="8">
        <f>$D26*M27</f>
        <v>56794.172000000013</v>
      </c>
      <c r="N26" s="8">
        <f>$D26*N27</f>
        <v>14198.543000000003</v>
      </c>
      <c r="O26" s="599">
        <f>D26/$D$54</f>
        <v>6.8573982738340922E-2</v>
      </c>
      <c r="P26" s="601">
        <f>(E26+F26+G26+H26+I26+J26+K26+L26+M26+N26)/D26</f>
        <v>1</v>
      </c>
      <c r="R26" s="4">
        <f>E26+F26+G26+H26+I26+J26+K26+L26+M26+N26</f>
        <v>141985.43000000002</v>
      </c>
      <c r="S26" s="4">
        <f>D26-R26</f>
        <v>0</v>
      </c>
    </row>
    <row r="27" spans="2:19" x14ac:dyDescent="0.25">
      <c r="B27" s="592"/>
      <c r="C27" s="594"/>
      <c r="D27" s="596"/>
      <c r="E27" s="10"/>
      <c r="F27" s="10"/>
      <c r="G27" s="10"/>
      <c r="H27" s="10"/>
      <c r="I27" s="10">
        <v>0.1</v>
      </c>
      <c r="J27" s="10">
        <v>0.1</v>
      </c>
      <c r="K27" s="10"/>
      <c r="L27" s="10">
        <v>0.3</v>
      </c>
      <c r="M27" s="10">
        <v>0.4</v>
      </c>
      <c r="N27" s="10">
        <v>0.1</v>
      </c>
      <c r="O27" s="600"/>
      <c r="P27" s="602"/>
    </row>
    <row r="28" spans="2:19" x14ac:dyDescent="0.25">
      <c r="B28" s="591" t="s">
        <v>1319</v>
      </c>
      <c r="C28" s="593" t="str">
        <f>'[1]PLAN ORCAMENTARIA'!F116</f>
        <v>INSTALAÇÕES ELÉTRICAS</v>
      </c>
      <c r="D28" s="595">
        <f>'PLAN ORCAMENTARIA'!J116</f>
        <v>193453.55</v>
      </c>
      <c r="E28" s="8">
        <f>ROUND($D28*E29,2)</f>
        <v>0</v>
      </c>
      <c r="F28" s="8">
        <f>ROUND($D28*F29,2)</f>
        <v>0</v>
      </c>
      <c r="G28" s="8">
        <f>ROUND($D28*G29,2)</f>
        <v>0</v>
      </c>
      <c r="H28" s="8">
        <f>$D28*H29</f>
        <v>19345.355</v>
      </c>
      <c r="I28" s="8">
        <f>ROUND($D28*I29,2)</f>
        <v>0</v>
      </c>
      <c r="J28" s="8">
        <f>$D28*J29</f>
        <v>19345.355</v>
      </c>
      <c r="K28" s="8">
        <f>$D28*K29</f>
        <v>19345.355</v>
      </c>
      <c r="L28" s="8">
        <f>ROUND($D28*L29,2)</f>
        <v>0</v>
      </c>
      <c r="M28" s="8">
        <f>$D28*M29</f>
        <v>116072.12999999999</v>
      </c>
      <c r="N28" s="8">
        <f>$D28*N29</f>
        <v>19345.355</v>
      </c>
      <c r="O28" s="599">
        <f>D28/$D$54</f>
        <v>9.3431279521925384E-2</v>
      </c>
      <c r="P28" s="601">
        <f>(E28+F28+G28+H28+I28+J28+K28+L28+M28+N28)/D28</f>
        <v>1.0000000000000002</v>
      </c>
      <c r="R28" s="4">
        <f>E28+F28+G28+H28+I28+J28+K28+L28+M28+N28</f>
        <v>193453.55000000002</v>
      </c>
      <c r="S28" s="4">
        <f>D28-R28</f>
        <v>0</v>
      </c>
    </row>
    <row r="29" spans="2:19" x14ac:dyDescent="0.25">
      <c r="B29" s="592"/>
      <c r="C29" s="594"/>
      <c r="D29" s="596"/>
      <c r="E29" s="10"/>
      <c r="F29" s="10"/>
      <c r="G29" s="10"/>
      <c r="H29" s="10">
        <v>0.1</v>
      </c>
      <c r="I29" s="10"/>
      <c r="J29" s="10">
        <v>0.1</v>
      </c>
      <c r="K29" s="10">
        <v>0.1</v>
      </c>
      <c r="L29" s="10"/>
      <c r="M29" s="10">
        <v>0.6</v>
      </c>
      <c r="N29" s="10">
        <v>0.1</v>
      </c>
      <c r="O29" s="600"/>
      <c r="P29" s="602"/>
    </row>
    <row r="30" spans="2:19" x14ac:dyDescent="0.25">
      <c r="B30" s="591" t="s">
        <v>1320</v>
      </c>
      <c r="C30" s="593" t="str">
        <f>'[1]PLAN ORCAMENTARIA'!F192</f>
        <v>SPDA</v>
      </c>
      <c r="D30" s="595">
        <f>'PLAN ORCAMENTARIA'!J192</f>
        <v>43715.149999999994</v>
      </c>
      <c r="E30" s="8">
        <f t="shared" ref="E30:J30" si="6">ROUND($D30*E31,2)</f>
        <v>0</v>
      </c>
      <c r="F30" s="8">
        <f t="shared" si="6"/>
        <v>0</v>
      </c>
      <c r="G30" s="8">
        <f t="shared" si="6"/>
        <v>0</v>
      </c>
      <c r="H30" s="8">
        <f t="shared" si="6"/>
        <v>0</v>
      </c>
      <c r="I30" s="8">
        <f t="shared" si="6"/>
        <v>0</v>
      </c>
      <c r="J30" s="8">
        <f t="shared" si="6"/>
        <v>0</v>
      </c>
      <c r="K30" s="8">
        <f t="shared" ref="K30" si="7">$D30*K31</f>
        <v>0</v>
      </c>
      <c r="L30" s="8">
        <f>ROUND($D30*L31,2)</f>
        <v>21857.58</v>
      </c>
      <c r="M30" s="8">
        <f>ROUND($D30*M31,2)</f>
        <v>0</v>
      </c>
      <c r="N30" s="8">
        <f>ROUND($D30*N31,2)</f>
        <v>21857.58</v>
      </c>
      <c r="O30" s="599">
        <f>D30/$D$54</f>
        <v>2.1112884198779994E-2</v>
      </c>
      <c r="P30" s="601">
        <f>(E30+F30+G30+H30+I30+J30+K30+L30+M30+N30)/D30</f>
        <v>1.0000002287536474</v>
      </c>
      <c r="R30" s="4">
        <f>E30+F30+G30+H30+I30+J30+K30+L30+M30+N30</f>
        <v>43715.16</v>
      </c>
      <c r="S30" s="4">
        <f>D30-R30</f>
        <v>-1.0000000009313226E-2</v>
      </c>
    </row>
    <row r="31" spans="2:19" x14ac:dyDescent="0.25">
      <c r="B31" s="592"/>
      <c r="C31" s="594"/>
      <c r="D31" s="596"/>
      <c r="E31" s="10"/>
      <c r="F31" s="10"/>
      <c r="G31" s="10"/>
      <c r="H31" s="10"/>
      <c r="I31" s="10"/>
      <c r="J31" s="10"/>
      <c r="K31" s="10"/>
      <c r="L31" s="10">
        <v>0.5</v>
      </c>
      <c r="M31" s="10"/>
      <c r="N31" s="10">
        <v>0.5</v>
      </c>
      <c r="O31" s="600"/>
      <c r="P31" s="602"/>
    </row>
    <row r="32" spans="2:19" x14ac:dyDescent="0.25">
      <c r="B32" s="591" t="s">
        <v>1321</v>
      </c>
      <c r="C32" s="593" t="str">
        <f>'[1]PLAN ORCAMENTARIA'!F215</f>
        <v>INSTALAÇÕES HIDROSSANITÁRIAS</v>
      </c>
      <c r="D32" s="595">
        <f>'PLAN ORCAMENTARIA'!J215</f>
        <v>181465.84</v>
      </c>
      <c r="E32" s="8">
        <f>ROUND($D32*E33,2)</f>
        <v>0</v>
      </c>
      <c r="F32" s="8">
        <f>ROUND($D32*F33,2)</f>
        <v>0</v>
      </c>
      <c r="G32" s="8">
        <f>ROUND($D32*G33,2)</f>
        <v>0</v>
      </c>
      <c r="H32" s="8">
        <f>$D32*H33</f>
        <v>36293.167999999998</v>
      </c>
      <c r="I32" s="8">
        <f>ROUND($D32*I33,2)</f>
        <v>0</v>
      </c>
      <c r="J32" s="8">
        <f>$D32*J33</f>
        <v>18146.583999999999</v>
      </c>
      <c r="K32" s="8">
        <f>$D32*K33</f>
        <v>36293.167999999998</v>
      </c>
      <c r="L32" s="8">
        <f>$D32*L33</f>
        <v>36293.167999999998</v>
      </c>
      <c r="M32" s="8">
        <f>ROUND($D32*M33,2)</f>
        <v>0</v>
      </c>
      <c r="N32" s="8">
        <f>$D32*N33</f>
        <v>54439.752</v>
      </c>
      <c r="O32" s="599">
        <f>D32/$D$54</f>
        <v>8.7641636045040203E-2</v>
      </c>
      <c r="P32" s="601">
        <f>(E32+F32+G32+H32+I32+J32+K32+L32+M32+N32)/D32</f>
        <v>1</v>
      </c>
      <c r="R32" s="4">
        <f>E32+F32+G32+H32+I32+J32+K32+L32+M32+N32</f>
        <v>181465.84</v>
      </c>
      <c r="S32" s="4">
        <f>D32-R32</f>
        <v>0</v>
      </c>
    </row>
    <row r="33" spans="2:19" x14ac:dyDescent="0.25">
      <c r="B33" s="592"/>
      <c r="C33" s="594"/>
      <c r="D33" s="596"/>
      <c r="E33" s="10"/>
      <c r="F33" s="10"/>
      <c r="G33" s="10"/>
      <c r="H33" s="10">
        <v>0.2</v>
      </c>
      <c r="I33" s="10"/>
      <c r="J33" s="10">
        <v>0.1</v>
      </c>
      <c r="K33" s="10">
        <v>0.2</v>
      </c>
      <c r="L33" s="10">
        <v>0.2</v>
      </c>
      <c r="M33" s="10"/>
      <c r="N33" s="10">
        <v>0.3</v>
      </c>
      <c r="O33" s="600"/>
      <c r="P33" s="602"/>
    </row>
    <row r="34" spans="2:19" x14ac:dyDescent="0.25">
      <c r="B34" s="591" t="s">
        <v>1322</v>
      </c>
      <c r="C34" s="593" t="str">
        <f>'[1]PLAN ORCAMENTARIA'!F294</f>
        <v>PCIP</v>
      </c>
      <c r="D34" s="595">
        <f>'PLAN ORCAMENTARIA'!J294</f>
        <v>4819.8</v>
      </c>
      <c r="E34" s="8">
        <f t="shared" ref="E34:N34" si="8">ROUND($D34*E35,2)</f>
        <v>0</v>
      </c>
      <c r="F34" s="8">
        <f t="shared" si="8"/>
        <v>0</v>
      </c>
      <c r="G34" s="8">
        <f t="shared" si="8"/>
        <v>0</v>
      </c>
      <c r="H34" s="8">
        <f t="shared" si="8"/>
        <v>0</v>
      </c>
      <c r="I34" s="8">
        <f t="shared" si="8"/>
        <v>0</v>
      </c>
      <c r="J34" s="8">
        <f t="shared" si="8"/>
        <v>0</v>
      </c>
      <c r="K34" s="8">
        <f t="shared" si="8"/>
        <v>0</v>
      </c>
      <c r="L34" s="8">
        <f t="shared" si="8"/>
        <v>0</v>
      </c>
      <c r="M34" s="8">
        <f t="shared" si="8"/>
        <v>0</v>
      </c>
      <c r="N34" s="8">
        <f t="shared" si="8"/>
        <v>4819.8</v>
      </c>
      <c r="O34" s="599">
        <f>D34/$D$54</f>
        <v>2.3277943518729741E-3</v>
      </c>
      <c r="P34" s="601">
        <f>(E34+F34+G34+H34+I34+J34+K34+L34+M34+N34)/D34</f>
        <v>1</v>
      </c>
      <c r="R34" s="4">
        <f>E34+F34+G34+H34+I34+J34+K34+L34+M34+N34</f>
        <v>4819.8</v>
      </c>
      <c r="S34" s="4">
        <f>D34-R34</f>
        <v>0</v>
      </c>
    </row>
    <row r="35" spans="2:19" x14ac:dyDescent="0.25">
      <c r="B35" s="592"/>
      <c r="C35" s="594"/>
      <c r="D35" s="596"/>
      <c r="E35" s="10"/>
      <c r="F35" s="10"/>
      <c r="G35" s="10"/>
      <c r="H35" s="10"/>
      <c r="I35" s="10"/>
      <c r="J35" s="10"/>
      <c r="K35" s="10"/>
      <c r="L35" s="10"/>
      <c r="M35" s="10"/>
      <c r="N35" s="10">
        <v>1</v>
      </c>
      <c r="O35" s="600"/>
      <c r="P35" s="602"/>
    </row>
    <row r="36" spans="2:19" x14ac:dyDescent="0.25">
      <c r="B36" s="591" t="s">
        <v>1323</v>
      </c>
      <c r="C36" s="593" t="str">
        <f>'[1]PLAN ORCAMENTARIA'!F300</f>
        <v>REDE DE AR COMPRIMIDO</v>
      </c>
      <c r="D36" s="595">
        <f>'PLAN ORCAMENTARIA'!J300</f>
        <v>11619.47</v>
      </c>
      <c r="E36" s="8">
        <f t="shared" ref="E36:N36" si="9">ROUND($D36*E37,2)</f>
        <v>0</v>
      </c>
      <c r="F36" s="8">
        <f t="shared" si="9"/>
        <v>0</v>
      </c>
      <c r="G36" s="8">
        <f t="shared" si="9"/>
        <v>0</v>
      </c>
      <c r="H36" s="8">
        <f t="shared" si="9"/>
        <v>0</v>
      </c>
      <c r="I36" s="8">
        <f t="shared" si="9"/>
        <v>0</v>
      </c>
      <c r="J36" s="8">
        <f t="shared" si="9"/>
        <v>0</v>
      </c>
      <c r="K36" s="8">
        <f t="shared" si="9"/>
        <v>0</v>
      </c>
      <c r="L36" s="8">
        <f t="shared" si="9"/>
        <v>0</v>
      </c>
      <c r="M36" s="8">
        <f t="shared" si="9"/>
        <v>0</v>
      </c>
      <c r="N36" s="8">
        <f t="shared" si="9"/>
        <v>11619.47</v>
      </c>
      <c r="O36" s="599">
        <f>D36/$D$54</f>
        <v>5.6117964724174164E-3</v>
      </c>
      <c r="P36" s="601">
        <f>(E36+F36+G36+H36+I36+J36+K36+L36+M36+N36)/D36</f>
        <v>1</v>
      </c>
      <c r="R36" s="4">
        <f>E36+F36+G36+H36+I36+J36+K36+L36+M36+N36</f>
        <v>11619.47</v>
      </c>
      <c r="S36" s="4">
        <f>D36-R36</f>
        <v>0</v>
      </c>
    </row>
    <row r="37" spans="2:19" x14ac:dyDescent="0.25">
      <c r="B37" s="592"/>
      <c r="C37" s="594"/>
      <c r="D37" s="596"/>
      <c r="E37" s="10"/>
      <c r="F37" s="10"/>
      <c r="G37" s="10"/>
      <c r="H37" s="10"/>
      <c r="I37" s="10"/>
      <c r="J37" s="10"/>
      <c r="K37" s="10"/>
      <c r="L37" s="10"/>
      <c r="M37" s="10"/>
      <c r="N37" s="10">
        <v>1</v>
      </c>
      <c r="O37" s="600"/>
      <c r="P37" s="602"/>
    </row>
    <row r="38" spans="2:19" x14ac:dyDescent="0.25">
      <c r="B38" s="591" t="s">
        <v>1324</v>
      </c>
      <c r="C38" s="593" t="str">
        <f>'[1]PLAN ORCAMENTARIA'!F306</f>
        <v>CLIMATIZAÇÃO</v>
      </c>
      <c r="D38" s="595">
        <f>'PLAN ORCAMENTARIA'!J306</f>
        <v>2183.0600000000004</v>
      </c>
      <c r="E38" s="8">
        <f t="shared" ref="E38:N38" si="10">ROUND($D38*E39,2)</f>
        <v>0</v>
      </c>
      <c r="F38" s="8">
        <f t="shared" si="10"/>
        <v>0</v>
      </c>
      <c r="G38" s="8">
        <f t="shared" si="10"/>
        <v>0</v>
      </c>
      <c r="H38" s="8">
        <f t="shared" si="10"/>
        <v>0</v>
      </c>
      <c r="I38" s="8">
        <f t="shared" si="10"/>
        <v>0</v>
      </c>
      <c r="J38" s="8">
        <f t="shared" si="10"/>
        <v>0</v>
      </c>
      <c r="K38" s="8">
        <f t="shared" si="10"/>
        <v>0</v>
      </c>
      <c r="L38" s="8">
        <f t="shared" si="10"/>
        <v>0</v>
      </c>
      <c r="M38" s="8">
        <f t="shared" si="10"/>
        <v>0</v>
      </c>
      <c r="N38" s="8">
        <f t="shared" si="10"/>
        <v>2183.06</v>
      </c>
      <c r="O38" s="599">
        <f>D38/$D$54</f>
        <v>1.0543414120502542E-3</v>
      </c>
      <c r="P38" s="601">
        <f>(E38+F38+G38+H38+I38+J38+K38+L38+M38+N38)/D38</f>
        <v>0.99999999999999978</v>
      </c>
      <c r="R38" s="4">
        <f>E38+F38+G38+H38+I38+J38+K38+L38+M38+N38</f>
        <v>2183.06</v>
      </c>
      <c r="S38" s="4">
        <f>D38-R38</f>
        <v>0</v>
      </c>
    </row>
    <row r="39" spans="2:19" x14ac:dyDescent="0.25">
      <c r="B39" s="592"/>
      <c r="C39" s="594"/>
      <c r="D39" s="596"/>
      <c r="E39" s="10"/>
      <c r="F39" s="10"/>
      <c r="G39" s="10"/>
      <c r="H39" s="10"/>
      <c r="I39" s="10"/>
      <c r="J39" s="10"/>
      <c r="K39" s="10"/>
      <c r="L39" s="10"/>
      <c r="M39" s="10"/>
      <c r="N39" s="10">
        <v>1</v>
      </c>
      <c r="O39" s="600"/>
      <c r="P39" s="602"/>
    </row>
    <row r="40" spans="2:19" x14ac:dyDescent="0.25">
      <c r="B40" s="591" t="s">
        <v>1325</v>
      </c>
      <c r="C40" s="593" t="str">
        <f>'[1]PLAN ORCAMENTARIA'!F312</f>
        <v>COMUNICAÇÃO VISUAL</v>
      </c>
      <c r="D40" s="595">
        <f>'PLAN ORCAMENTARIA'!J312</f>
        <v>7627.99</v>
      </c>
      <c r="E40" s="8">
        <f t="shared" ref="E40:N40" si="11">ROUND($D40*E41,2)</f>
        <v>0</v>
      </c>
      <c r="F40" s="8">
        <f t="shared" si="11"/>
        <v>0</v>
      </c>
      <c r="G40" s="8">
        <f t="shared" si="11"/>
        <v>0</v>
      </c>
      <c r="H40" s="8">
        <f t="shared" si="11"/>
        <v>0</v>
      </c>
      <c r="I40" s="8">
        <f t="shared" si="11"/>
        <v>0</v>
      </c>
      <c r="J40" s="8">
        <f t="shared" si="11"/>
        <v>0</v>
      </c>
      <c r="K40" s="8">
        <f t="shared" si="11"/>
        <v>0</v>
      </c>
      <c r="L40" s="8">
        <f t="shared" si="11"/>
        <v>0</v>
      </c>
      <c r="M40" s="8">
        <f t="shared" si="11"/>
        <v>0</v>
      </c>
      <c r="N40" s="8">
        <f t="shared" si="11"/>
        <v>7627.99</v>
      </c>
      <c r="O40" s="599">
        <f>D40/$D$54</f>
        <v>3.6840516283131097E-3</v>
      </c>
      <c r="P40" s="601">
        <f>(E40+F40+G40+H40+I40+J40+K40+L40+M40+N40)/D40</f>
        <v>1</v>
      </c>
      <c r="R40" s="4">
        <f>E40+F40+G40+H40+I40+J40+K40+L40+M40+N40</f>
        <v>7627.99</v>
      </c>
      <c r="S40" s="4">
        <f>D40-R40</f>
        <v>0</v>
      </c>
    </row>
    <row r="41" spans="2:19" x14ac:dyDescent="0.25">
      <c r="B41" s="592"/>
      <c r="C41" s="594"/>
      <c r="D41" s="596"/>
      <c r="E41" s="10"/>
      <c r="F41" s="10"/>
      <c r="G41" s="10"/>
      <c r="H41" s="10"/>
      <c r="I41" s="10"/>
      <c r="J41" s="10"/>
      <c r="K41" s="10"/>
      <c r="L41" s="10"/>
      <c r="M41" s="10"/>
      <c r="N41" s="10">
        <v>1</v>
      </c>
      <c r="O41" s="600"/>
      <c r="P41" s="602"/>
    </row>
    <row r="42" spans="2:19" x14ac:dyDescent="0.25">
      <c r="B42" s="591" t="s">
        <v>1326</v>
      </c>
      <c r="C42" s="593" t="str">
        <f>'[1]PLAN ORCAMENTARIA'!F315</f>
        <v>CFTV</v>
      </c>
      <c r="D42" s="595">
        <f>'PLAN ORCAMENTARIA'!J315</f>
        <v>1156.68</v>
      </c>
      <c r="E42" s="8">
        <f t="shared" ref="E42:N42" si="12">ROUND($D42*E43,2)</f>
        <v>0</v>
      </c>
      <c r="F42" s="8">
        <f t="shared" si="12"/>
        <v>0</v>
      </c>
      <c r="G42" s="8">
        <f t="shared" si="12"/>
        <v>0</v>
      </c>
      <c r="H42" s="8">
        <f t="shared" si="12"/>
        <v>0</v>
      </c>
      <c r="I42" s="8">
        <f t="shared" si="12"/>
        <v>0</v>
      </c>
      <c r="J42" s="8">
        <f t="shared" si="12"/>
        <v>0</v>
      </c>
      <c r="K42" s="8">
        <f t="shared" si="12"/>
        <v>0</v>
      </c>
      <c r="L42" s="8">
        <f t="shared" si="12"/>
        <v>0</v>
      </c>
      <c r="M42" s="8">
        <f t="shared" si="12"/>
        <v>0</v>
      </c>
      <c r="N42" s="8">
        <f t="shared" si="12"/>
        <v>1156.68</v>
      </c>
      <c r="O42" s="599">
        <f>D42/$D$54</f>
        <v>5.5863587097481878E-4</v>
      </c>
      <c r="P42" s="601">
        <f>(E42+F42+G42+H42+I42+J42+K42+L42+M42+N42)/D42</f>
        <v>1</v>
      </c>
      <c r="R42" s="4">
        <f>E42+F42+G42+H42+I42+J42+K42+L42+M42+N42</f>
        <v>1156.68</v>
      </c>
      <c r="S42" s="4">
        <f>D42-R42</f>
        <v>0</v>
      </c>
    </row>
    <row r="43" spans="2:19" x14ac:dyDescent="0.25">
      <c r="B43" s="592"/>
      <c r="C43" s="594"/>
      <c r="D43" s="596"/>
      <c r="E43" s="10"/>
      <c r="F43" s="10"/>
      <c r="G43" s="10"/>
      <c r="H43" s="10"/>
      <c r="I43" s="10"/>
      <c r="J43" s="10"/>
      <c r="K43" s="10"/>
      <c r="L43" s="10"/>
      <c r="M43" s="10"/>
      <c r="N43" s="10">
        <v>1</v>
      </c>
      <c r="O43" s="600"/>
      <c r="P43" s="602"/>
    </row>
    <row r="44" spans="2:19" x14ac:dyDescent="0.25">
      <c r="B44" s="591" t="s">
        <v>1327</v>
      </c>
      <c r="C44" s="593" t="str">
        <f>'[1]PLAN ORCAMENTARIA'!F321</f>
        <v>MOBILIÁRIO</v>
      </c>
      <c r="D44" s="595">
        <f>'PLAN ORCAMENTARIA'!J321</f>
        <v>7840.35</v>
      </c>
      <c r="E44" s="8">
        <f t="shared" ref="E44:N44" si="13">ROUND($D44*E45,2)</f>
        <v>0</v>
      </c>
      <c r="F44" s="8">
        <f t="shared" si="13"/>
        <v>0</v>
      </c>
      <c r="G44" s="8">
        <f t="shared" si="13"/>
        <v>0</v>
      </c>
      <c r="H44" s="8">
        <f t="shared" si="13"/>
        <v>0</v>
      </c>
      <c r="I44" s="8">
        <f t="shared" si="13"/>
        <v>0</v>
      </c>
      <c r="J44" s="8">
        <f t="shared" si="13"/>
        <v>0</v>
      </c>
      <c r="K44" s="8">
        <f t="shared" si="13"/>
        <v>0</v>
      </c>
      <c r="L44" s="8">
        <f t="shared" si="13"/>
        <v>0</v>
      </c>
      <c r="M44" s="8">
        <f t="shared" si="13"/>
        <v>0</v>
      </c>
      <c r="N44" s="8">
        <f t="shared" si="13"/>
        <v>7840.35</v>
      </c>
      <c r="O44" s="599">
        <f>D44/$D$54</f>
        <v>3.7866140600662417E-3</v>
      </c>
      <c r="P44" s="601">
        <f>(E44+F44+G44+H44+I44+J44+K44+L44+M44+N44)/D44</f>
        <v>1</v>
      </c>
      <c r="R44" s="4">
        <f>E44+F44+G44+H44+I44+J44+K44+L44+M44+N44</f>
        <v>7840.35</v>
      </c>
      <c r="S44" s="4">
        <f>D44-R44</f>
        <v>0</v>
      </c>
    </row>
    <row r="45" spans="2:19" x14ac:dyDescent="0.25">
      <c r="B45" s="592"/>
      <c r="C45" s="594"/>
      <c r="D45" s="596"/>
      <c r="E45" s="10"/>
      <c r="F45" s="10"/>
      <c r="G45" s="10"/>
      <c r="H45" s="10"/>
      <c r="I45" s="10"/>
      <c r="J45" s="10"/>
      <c r="K45" s="10"/>
      <c r="L45" s="10"/>
      <c r="M45" s="10"/>
      <c r="N45" s="10">
        <v>1</v>
      </c>
      <c r="O45" s="600"/>
      <c r="P45" s="602"/>
    </row>
    <row r="46" spans="2:19" x14ac:dyDescent="0.25">
      <c r="B46" s="591" t="s">
        <v>1328</v>
      </c>
      <c r="C46" s="593" t="str">
        <f>'[1]PLAN ORCAMENTARIA'!F331</f>
        <v>DIVERSOS E LIMPEZA</v>
      </c>
      <c r="D46" s="595">
        <f>'PLAN ORCAMENTARIA'!J331</f>
        <v>22133.42</v>
      </c>
      <c r="E46" s="8">
        <f t="shared" ref="E46:N46" si="14">ROUND($D46*E47,2)</f>
        <v>0</v>
      </c>
      <c r="F46" s="8">
        <f t="shared" si="14"/>
        <v>0</v>
      </c>
      <c r="G46" s="8">
        <f t="shared" si="14"/>
        <v>0</v>
      </c>
      <c r="H46" s="8">
        <f t="shared" si="14"/>
        <v>0</v>
      </c>
      <c r="I46" s="8">
        <f t="shared" si="14"/>
        <v>0</v>
      </c>
      <c r="J46" s="8">
        <f t="shared" si="14"/>
        <v>0</v>
      </c>
      <c r="K46" s="8">
        <f t="shared" si="14"/>
        <v>0</v>
      </c>
      <c r="L46" s="8">
        <f t="shared" si="14"/>
        <v>0</v>
      </c>
      <c r="M46" s="8">
        <f t="shared" si="14"/>
        <v>0</v>
      </c>
      <c r="N46" s="8">
        <f t="shared" si="14"/>
        <v>22133.42</v>
      </c>
      <c r="O46" s="597">
        <f>D46/$D$54</f>
        <v>1.06896655594905E-2</v>
      </c>
      <c r="P46" s="598">
        <f>(E46+F46+G46+H46+I46+J46+K46+L46+M46+N46)/D46</f>
        <v>1</v>
      </c>
      <c r="R46" s="4">
        <f>E46+F46+G46+H46+I46+J46+K46+L46+M46+N46</f>
        <v>22133.42</v>
      </c>
      <c r="S46" s="4">
        <f>D46-R46</f>
        <v>0</v>
      </c>
    </row>
    <row r="47" spans="2:19" x14ac:dyDescent="0.25">
      <c r="B47" s="592"/>
      <c r="C47" s="594"/>
      <c r="D47" s="596"/>
      <c r="E47" s="10"/>
      <c r="F47" s="10"/>
      <c r="G47" s="10"/>
      <c r="H47" s="10"/>
      <c r="I47" s="10"/>
      <c r="J47" s="10"/>
      <c r="K47" s="10"/>
      <c r="L47" s="10"/>
      <c r="M47" s="10"/>
      <c r="N47" s="12">
        <v>1</v>
      </c>
      <c r="O47" s="597"/>
      <c r="P47" s="598"/>
    </row>
    <row r="48" spans="2:19" x14ac:dyDescent="0.25">
      <c r="B48" s="591" t="s">
        <v>1329</v>
      </c>
      <c r="C48" s="593" t="str">
        <f>'[1]PLAN ORCAMENTARIA'!F339</f>
        <v>ADMINISTRAÇÃO LOCAL</v>
      </c>
      <c r="D48" s="595">
        <f>'PLAN ORCAMENTARIA'!J339</f>
        <v>162449.18</v>
      </c>
      <c r="E48" s="8">
        <f t="shared" ref="E48:N48" si="15">$D48*E49</f>
        <v>16114.958655999999</v>
      </c>
      <c r="F48" s="8">
        <f t="shared" si="15"/>
        <v>16813.490129999998</v>
      </c>
      <c r="G48" s="8">
        <f t="shared" si="15"/>
        <v>16962.9433756</v>
      </c>
      <c r="H48" s="8">
        <f t="shared" si="15"/>
        <v>15140.263575999999</v>
      </c>
      <c r="I48" s="8">
        <f t="shared" si="15"/>
        <v>16342.387507999998</v>
      </c>
      <c r="J48" s="8">
        <f t="shared" si="15"/>
        <v>16927.204556000001</v>
      </c>
      <c r="K48" s="8">
        <f t="shared" si="15"/>
        <v>17544.511439999998</v>
      </c>
      <c r="L48" s="8">
        <f t="shared" si="15"/>
        <v>17723.205537999998</v>
      </c>
      <c r="M48" s="8">
        <f t="shared" si="15"/>
        <v>14717.895708</v>
      </c>
      <c r="N48" s="13">
        <f t="shared" si="15"/>
        <v>14230.548167999999</v>
      </c>
      <c r="O48" s="597">
        <f t="shared" ref="O48" si="16">D48/$D$54</f>
        <v>7.8457256249304136E-2</v>
      </c>
      <c r="P48" s="598">
        <f>(E48+F48+G48+H48+I48+J48+K48+L48+M48+N48)/D48</f>
        <v>1.0004199999999999</v>
      </c>
      <c r="R48" s="4">
        <f>E48+F48+G48+H48+I48+J48+K48+L48+M48+N48</f>
        <v>162517.40865559998</v>
      </c>
      <c r="S48" s="4">
        <f>D48-R48</f>
        <v>-68.228655599988997</v>
      </c>
    </row>
    <row r="49" spans="2:16" x14ac:dyDescent="0.25">
      <c r="B49" s="592"/>
      <c r="C49" s="594"/>
      <c r="D49" s="596"/>
      <c r="E49" s="10">
        <v>9.9199999999999997E-2</v>
      </c>
      <c r="F49" s="10">
        <v>0.10349999999999999</v>
      </c>
      <c r="G49" s="10">
        <v>0.10442</v>
      </c>
      <c r="H49" s="10">
        <v>9.3200000000000005E-2</v>
      </c>
      <c r="I49" s="10">
        <v>0.10059999999999999</v>
      </c>
      <c r="J49" s="10">
        <v>0.1042</v>
      </c>
      <c r="K49" s="10">
        <v>0.108</v>
      </c>
      <c r="L49" s="10">
        <v>0.1091</v>
      </c>
      <c r="M49" s="10">
        <v>9.06E-2</v>
      </c>
      <c r="N49" s="12">
        <v>8.7599999999999997E-2</v>
      </c>
      <c r="O49" s="597"/>
      <c r="P49" s="598"/>
    </row>
    <row r="50" spans="2:16" x14ac:dyDescent="0.25">
      <c r="B50" s="570" t="s">
        <v>1330</v>
      </c>
      <c r="C50" s="571"/>
      <c r="D50" s="572"/>
      <c r="E50" s="14">
        <f>E12+E14+E16+E18+E20+E22+E24+E26+E28+E30+E32+E34+E36+E38+E40+E42+E44+E46+E48</f>
        <v>204145.86865600001</v>
      </c>
      <c r="F50" s="14">
        <f t="shared" ref="F50:N50" si="17">F12+F14+F16+F18+F20+F22+F24+F26+F28+F30+F32+F34+F36+F38+F40+F42+F44+F46+F48</f>
        <v>214511.32012999998</v>
      </c>
      <c r="G50" s="14">
        <f t="shared" si="17"/>
        <v>216388.32337559998</v>
      </c>
      <c r="H50" s="14">
        <f t="shared" si="17"/>
        <v>193077.60657600002</v>
      </c>
      <c r="I50" s="14">
        <f t="shared" si="17"/>
        <v>208218.52050799999</v>
      </c>
      <c r="J50" s="14">
        <f t="shared" si="17"/>
        <v>215720.56455600003</v>
      </c>
      <c r="K50" s="14">
        <f t="shared" si="17"/>
        <v>223601.60344000001</v>
      </c>
      <c r="L50" s="14">
        <f t="shared" si="17"/>
        <v>225911.41753800001</v>
      </c>
      <c r="M50" s="14">
        <f t="shared" si="17"/>
        <v>187584.19770799999</v>
      </c>
      <c r="N50" s="14">
        <f t="shared" si="17"/>
        <v>181452.54816800001</v>
      </c>
      <c r="O50" s="576">
        <f t="shared" ref="O50" si="18">SUM(O12:O48)</f>
        <v>1</v>
      </c>
      <c r="P50" s="577"/>
    </row>
    <row r="51" spans="2:16" x14ac:dyDescent="0.25">
      <c r="B51" s="573"/>
      <c r="C51" s="574"/>
      <c r="D51" s="575"/>
      <c r="E51" s="15">
        <f t="shared" ref="E51:N51" si="19">E50/$D$8</f>
        <v>9.859529441380116E-2</v>
      </c>
      <c r="F51" s="15">
        <f t="shared" si="19"/>
        <v>0.10360144392120614</v>
      </c>
      <c r="G51" s="15">
        <f t="shared" si="19"/>
        <v>0.10450797065541813</v>
      </c>
      <c r="H51" s="15">
        <f t="shared" si="19"/>
        <v>9.3249712033853072E-2</v>
      </c>
      <c r="I51" s="15">
        <f t="shared" si="19"/>
        <v>0.10056224241542581</v>
      </c>
      <c r="J51" s="15">
        <f t="shared" si="19"/>
        <v>0.10418546656631107</v>
      </c>
      <c r="K51" s="15">
        <f t="shared" si="19"/>
        <v>0.10799173193024038</v>
      </c>
      <c r="L51" s="15">
        <f t="shared" si="19"/>
        <v>0.10910729112589185</v>
      </c>
      <c r="M51" s="15">
        <f t="shared" si="19"/>
        <v>9.0596588224678545E-2</v>
      </c>
      <c r="N51" s="15">
        <f t="shared" si="19"/>
        <v>8.7635216556377682E-2</v>
      </c>
      <c r="O51" s="578"/>
      <c r="P51" s="579"/>
    </row>
    <row r="52" spans="2:16" x14ac:dyDescent="0.25">
      <c r="B52" s="580" t="s">
        <v>1331</v>
      </c>
      <c r="C52" s="581"/>
      <c r="D52" s="582"/>
      <c r="E52" s="14">
        <f>E50</f>
        <v>204145.86865600001</v>
      </c>
      <c r="F52" s="14">
        <f>F50+E52</f>
        <v>418657.18878600001</v>
      </c>
      <c r="G52" s="14">
        <f>G50+F52</f>
        <v>635045.51216159994</v>
      </c>
      <c r="H52" s="14">
        <f t="shared" ref="H52:K52" si="20">H50+G52</f>
        <v>828123.11873759993</v>
      </c>
      <c r="I52" s="14">
        <f>I50+H52</f>
        <v>1036341.6392456</v>
      </c>
      <c r="J52" s="14">
        <f>J50+I52</f>
        <v>1252062.2038016</v>
      </c>
      <c r="K52" s="14">
        <f t="shared" si="20"/>
        <v>1475663.8072416</v>
      </c>
      <c r="L52" s="14">
        <f>L50+K52</f>
        <v>1701575.2247796</v>
      </c>
      <c r="M52" s="14">
        <f>M50+L52</f>
        <v>1889159.4224876</v>
      </c>
      <c r="N52" s="268">
        <f>N50+M52</f>
        <v>2070611.9706556001</v>
      </c>
      <c r="O52" s="576">
        <f>O50</f>
        <v>1</v>
      </c>
      <c r="P52" s="577"/>
    </row>
    <row r="53" spans="2:16" x14ac:dyDescent="0.25">
      <c r="B53" s="583"/>
      <c r="C53" s="584"/>
      <c r="D53" s="585"/>
      <c r="E53" s="15">
        <f t="shared" ref="E53:N53" si="21">E52/$D$8</f>
        <v>9.859529441380116E-2</v>
      </c>
      <c r="F53" s="15">
        <f t="shared" si="21"/>
        <v>0.20219673833500731</v>
      </c>
      <c r="G53" s="15">
        <f t="shared" si="21"/>
        <v>0.3067047089904254</v>
      </c>
      <c r="H53" s="15">
        <f t="shared" si="21"/>
        <v>0.39995442102427847</v>
      </c>
      <c r="I53" s="15">
        <f t="shared" si="21"/>
        <v>0.50051666343970436</v>
      </c>
      <c r="J53" s="15">
        <f t="shared" si="21"/>
        <v>0.60470213000601536</v>
      </c>
      <c r="K53" s="15">
        <f t="shared" si="21"/>
        <v>0.71269386193625572</v>
      </c>
      <c r="L53" s="15">
        <f t="shared" si="21"/>
        <v>0.82180115306214763</v>
      </c>
      <c r="M53" s="15">
        <f t="shared" si="21"/>
        <v>0.91239774128682616</v>
      </c>
      <c r="N53" s="15">
        <f t="shared" si="21"/>
        <v>1.0000329578432039</v>
      </c>
      <c r="O53" s="578"/>
      <c r="P53" s="579"/>
    </row>
    <row r="54" spans="2:16" ht="22.8" x14ac:dyDescent="0.4">
      <c r="B54" s="586" t="s">
        <v>905</v>
      </c>
      <c r="C54" s="587"/>
      <c r="D54" s="16">
        <f>SUM(D12:D49)</f>
        <v>2070543.73</v>
      </c>
      <c r="E54" s="588"/>
      <c r="F54" s="589"/>
      <c r="G54" s="589"/>
      <c r="H54" s="589"/>
      <c r="I54" s="589"/>
      <c r="J54" s="589"/>
      <c r="K54" s="589"/>
      <c r="L54" s="589"/>
      <c r="M54" s="589"/>
      <c r="N54" s="589"/>
      <c r="O54" s="589"/>
      <c r="P54" s="590"/>
    </row>
    <row r="55" spans="2:16" x14ac:dyDescent="0.25">
      <c r="B55" s="17"/>
      <c r="P55" s="18"/>
    </row>
    <row r="56" spans="2:16" x14ac:dyDescent="0.25">
      <c r="B56" s="17"/>
      <c r="P56" s="18"/>
    </row>
    <row r="57" spans="2:16" x14ac:dyDescent="0.25">
      <c r="B57" s="17"/>
      <c r="D57" s="19"/>
      <c r="E57" s="19"/>
      <c r="F57" s="19"/>
      <c r="G57" s="19"/>
      <c r="J57" s="19"/>
      <c r="K57" s="19"/>
      <c r="L57" s="19"/>
      <c r="M57" s="19"/>
      <c r="P57" s="18"/>
    </row>
    <row r="58" spans="2:16" x14ac:dyDescent="0.25">
      <c r="B58" s="17"/>
      <c r="D58" s="467" t="s">
        <v>1265</v>
      </c>
      <c r="E58" s="467"/>
      <c r="F58" s="467"/>
      <c r="G58" s="467"/>
      <c r="J58" s="467" t="s">
        <v>1267</v>
      </c>
      <c r="K58" s="467"/>
      <c r="L58" s="467"/>
      <c r="M58" s="467"/>
      <c r="P58" s="18"/>
    </row>
    <row r="59" spans="2:16" x14ac:dyDescent="0.25">
      <c r="B59" s="17"/>
      <c r="D59" s="468" t="s">
        <v>1338</v>
      </c>
      <c r="E59" s="468"/>
      <c r="F59" s="468"/>
      <c r="G59" s="468"/>
      <c r="J59" s="468" t="s">
        <v>1268</v>
      </c>
      <c r="K59" s="468"/>
      <c r="L59" s="468"/>
      <c r="M59" s="468"/>
      <c r="P59" s="18"/>
    </row>
    <row r="60" spans="2:16" x14ac:dyDescent="0.25">
      <c r="B60" s="17"/>
      <c r="P60" s="18"/>
    </row>
    <row r="61" spans="2:16" ht="14.25" customHeight="1" x14ac:dyDescent="0.35">
      <c r="B61" s="20"/>
      <c r="C61" s="21"/>
      <c r="D61" s="21"/>
      <c r="E61" s="21"/>
      <c r="F61" s="21"/>
      <c r="G61" s="21"/>
      <c r="H61" s="21"/>
      <c r="I61" s="21"/>
      <c r="J61" s="21"/>
      <c r="K61" s="21"/>
      <c r="L61" s="21"/>
      <c r="M61" s="21"/>
      <c r="N61" s="21"/>
      <c r="O61" s="21"/>
      <c r="P61" s="22"/>
    </row>
    <row r="62" spans="2:16" ht="14.25" customHeight="1" x14ac:dyDescent="0.35">
      <c r="B62" s="20"/>
      <c r="C62" s="21"/>
      <c r="D62" s="21"/>
      <c r="E62" s="21"/>
      <c r="F62" s="21"/>
      <c r="G62" s="21"/>
      <c r="H62" s="21"/>
      <c r="I62" s="21"/>
      <c r="J62" s="21"/>
      <c r="K62" s="21"/>
      <c r="L62" s="21"/>
      <c r="M62" s="21"/>
      <c r="N62" s="21"/>
      <c r="O62" s="21"/>
      <c r="P62" s="22"/>
    </row>
    <row r="63" spans="2:16" ht="15" customHeight="1" thickBot="1" x14ac:dyDescent="0.4">
      <c r="B63" s="23"/>
      <c r="C63" s="24"/>
      <c r="D63" s="24"/>
      <c r="E63" s="24"/>
      <c r="F63" s="24"/>
      <c r="G63" s="24"/>
      <c r="H63" s="24"/>
      <c r="I63" s="24"/>
      <c r="J63" s="24"/>
      <c r="K63" s="24"/>
      <c r="L63" s="24"/>
      <c r="M63" s="24"/>
      <c r="N63" s="24"/>
      <c r="O63" s="24"/>
      <c r="P63" s="25"/>
    </row>
  </sheetData>
  <mergeCells count="119">
    <mergeCell ref="B4:P4"/>
    <mergeCell ref="B5:C7"/>
    <mergeCell ref="D5:P5"/>
    <mergeCell ref="D6:P6"/>
    <mergeCell ref="D7:P7"/>
    <mergeCell ref="B8:C8"/>
    <mergeCell ref="D8:E8"/>
    <mergeCell ref="F8:J8"/>
    <mergeCell ref="B9:P9"/>
    <mergeCell ref="B10:B11"/>
    <mergeCell ref="C10:C11"/>
    <mergeCell ref="D10:D11"/>
    <mergeCell ref="O10:P11"/>
    <mergeCell ref="B12:B13"/>
    <mergeCell ref="C12:C13"/>
    <mergeCell ref="D12:D13"/>
    <mergeCell ref="O12:O13"/>
    <mergeCell ref="P12:P13"/>
    <mergeCell ref="B14:B15"/>
    <mergeCell ref="C14:C15"/>
    <mergeCell ref="D14:D15"/>
    <mergeCell ref="O14:O15"/>
    <mergeCell ref="P14:P15"/>
    <mergeCell ref="B16:B17"/>
    <mergeCell ref="C16:C17"/>
    <mergeCell ref="D16:D17"/>
    <mergeCell ref="O16:O17"/>
    <mergeCell ref="P16:P17"/>
    <mergeCell ref="B18:B19"/>
    <mergeCell ref="C18:C19"/>
    <mergeCell ref="D18:D19"/>
    <mergeCell ref="O18:O19"/>
    <mergeCell ref="P18:P19"/>
    <mergeCell ref="B20:B21"/>
    <mergeCell ref="C20:C21"/>
    <mergeCell ref="D20:D21"/>
    <mergeCell ref="O20:O21"/>
    <mergeCell ref="P20:P21"/>
    <mergeCell ref="B22:B23"/>
    <mergeCell ref="C22:C23"/>
    <mergeCell ref="D22:D23"/>
    <mergeCell ref="O22:O23"/>
    <mergeCell ref="P22:P23"/>
    <mergeCell ref="B24:B25"/>
    <mergeCell ref="C24:C25"/>
    <mergeCell ref="D24:D25"/>
    <mergeCell ref="O24:O25"/>
    <mergeCell ref="P24:P25"/>
    <mergeCell ref="B26:B27"/>
    <mergeCell ref="C26:C27"/>
    <mergeCell ref="D26:D27"/>
    <mergeCell ref="O26:O27"/>
    <mergeCell ref="P26:P27"/>
    <mergeCell ref="B28:B29"/>
    <mergeCell ref="C28:C29"/>
    <mergeCell ref="D28:D29"/>
    <mergeCell ref="O28:O29"/>
    <mergeCell ref="P28:P29"/>
    <mergeCell ref="B30:B31"/>
    <mergeCell ref="C30:C31"/>
    <mergeCell ref="D30:D31"/>
    <mergeCell ref="O30:O31"/>
    <mergeCell ref="P30:P31"/>
    <mergeCell ref="B32:B33"/>
    <mergeCell ref="C32:C33"/>
    <mergeCell ref="D32:D33"/>
    <mergeCell ref="O32:O33"/>
    <mergeCell ref="P32:P33"/>
    <mergeCell ref="B34:B35"/>
    <mergeCell ref="C34:C35"/>
    <mergeCell ref="D34:D35"/>
    <mergeCell ref="O34:O35"/>
    <mergeCell ref="P34:P35"/>
    <mergeCell ref="B36:B37"/>
    <mergeCell ref="C36:C37"/>
    <mergeCell ref="D36:D37"/>
    <mergeCell ref="O36:O37"/>
    <mergeCell ref="P36:P37"/>
    <mergeCell ref="O42:O43"/>
    <mergeCell ref="P42:P43"/>
    <mergeCell ref="B44:B45"/>
    <mergeCell ref="C44:C45"/>
    <mergeCell ref="D44:D45"/>
    <mergeCell ref="O44:O45"/>
    <mergeCell ref="P44:P45"/>
    <mergeCell ref="B38:B39"/>
    <mergeCell ref="C38:C39"/>
    <mergeCell ref="D38:D39"/>
    <mergeCell ref="O38:O39"/>
    <mergeCell ref="P38:P39"/>
    <mergeCell ref="B40:B41"/>
    <mergeCell ref="C40:C41"/>
    <mergeCell ref="D40:D41"/>
    <mergeCell ref="O40:O41"/>
    <mergeCell ref="P40:P41"/>
    <mergeCell ref="D58:G58"/>
    <mergeCell ref="D59:G59"/>
    <mergeCell ref="J58:M58"/>
    <mergeCell ref="J59:M59"/>
    <mergeCell ref="L8:P8"/>
    <mergeCell ref="B50:D51"/>
    <mergeCell ref="O50:P51"/>
    <mergeCell ref="B52:D53"/>
    <mergeCell ref="O52:P53"/>
    <mergeCell ref="B54:C54"/>
    <mergeCell ref="E54:P54"/>
    <mergeCell ref="B46:B47"/>
    <mergeCell ref="C46:C47"/>
    <mergeCell ref="D46:D47"/>
    <mergeCell ref="O46:O47"/>
    <mergeCell ref="P46:P47"/>
    <mergeCell ref="B48:B49"/>
    <mergeCell ref="C48:C49"/>
    <mergeCell ref="D48:D49"/>
    <mergeCell ref="O48:O49"/>
    <mergeCell ref="P48:P49"/>
    <mergeCell ref="B42:B43"/>
    <mergeCell ref="C42:C43"/>
    <mergeCell ref="D42:D43"/>
  </mergeCells>
  <pageMargins left="0.39370078740157483" right="0.39370078740157483" top="0.39370078740157483" bottom="0.39370078740157483" header="0" footer="0"/>
  <pageSetup paperSize="9" scale="48" fitToHeight="0" orientation="landscape" horizontalDpi="360" verticalDpi="360" r:id="rId1"/>
  <ignoredErrors>
    <ignoredError sqref="E52:N52"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ff11e31-fba7-4003-b8be-6996fb696ac9" xsi:nil="true"/>
    <lcf76f155ced4ddcb4097134ff3c332f xmlns="e0b582c4-5fc4-46ef-8630-d70f32e0278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98237A43B8CF224BAC09B4D246C9268D" ma:contentTypeVersion="10" ma:contentTypeDescription="Crie um novo documento." ma:contentTypeScope="" ma:versionID="d7f4910f9a08a2436fef3f7cb25a9cfe">
  <xsd:schema xmlns:xsd="http://www.w3.org/2001/XMLSchema" xmlns:xs="http://www.w3.org/2001/XMLSchema" xmlns:p="http://schemas.microsoft.com/office/2006/metadata/properties" xmlns:ns2="e0b582c4-5fc4-46ef-8630-d70f32e02781" xmlns:ns3="8ff11e31-fba7-4003-b8be-6996fb696ac9" targetNamespace="http://schemas.microsoft.com/office/2006/metadata/properties" ma:root="true" ma:fieldsID="3ebd7a127542ced3c5d31b18587965d4" ns2:_="" ns3:_="">
    <xsd:import namespace="e0b582c4-5fc4-46ef-8630-d70f32e02781"/>
    <xsd:import namespace="8ff11e31-fba7-4003-b8be-6996fb696ac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b582c4-5fc4-46ef-8630-d70f32e027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Marcações de imagem" ma:readOnly="false" ma:fieldId="{5cf76f15-5ced-4ddc-b409-7134ff3c332f}" ma:taxonomyMulti="true" ma:sspId="917d32f3-4fa4-4f5b-a8d0-62dbd3d265b9"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ff11e31-fba7-4003-b8be-6996fb696ac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c7198a68-7f53-471e-9069-eb26aaf99135}" ma:internalName="TaxCatchAll" ma:showField="CatchAllData" ma:web="8ff11e31-fba7-4003-b8be-6996fb696ac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46CB29-C3B2-4018-8727-8ED4187220B1}">
  <ds:schemaRefs>
    <ds:schemaRef ds:uri="http://schemas.microsoft.com/sharepoint/v3/contenttype/forms"/>
  </ds:schemaRefs>
</ds:datastoreItem>
</file>

<file path=customXml/itemProps2.xml><?xml version="1.0" encoding="utf-8"?>
<ds:datastoreItem xmlns:ds="http://schemas.openxmlformats.org/officeDocument/2006/customXml" ds:itemID="{18375EE5-FC1E-4530-90E8-1F61580C71A0}">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8ff11e31-fba7-4003-b8be-6996fb696ac9"/>
    <ds:schemaRef ds:uri="http://purl.org/dc/terms/"/>
    <ds:schemaRef ds:uri="e0b582c4-5fc4-46ef-8630-d70f32e02781"/>
    <ds:schemaRef ds:uri="http://www.w3.org/XML/1998/namespace"/>
    <ds:schemaRef ds:uri="http://purl.org/dc/dcmitype/"/>
  </ds:schemaRefs>
</ds:datastoreItem>
</file>

<file path=customXml/itemProps3.xml><?xml version="1.0" encoding="utf-8"?>
<ds:datastoreItem xmlns:ds="http://schemas.openxmlformats.org/officeDocument/2006/customXml" ds:itemID="{09C44802-AF48-4F33-AA2D-DF3CA96679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b582c4-5fc4-46ef-8630-d70f32e02781"/>
    <ds:schemaRef ds:uri="8ff11e31-fba7-4003-b8be-6996fb696a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BDI</vt:lpstr>
      <vt:lpstr>COTACOES</vt:lpstr>
      <vt:lpstr>CPU</vt:lpstr>
      <vt:lpstr>PLAN ORCAMENTARIA</vt:lpstr>
      <vt:lpstr>CRONOGRAMA</vt:lpstr>
      <vt:lpstr>BDI!Area_de_impressao</vt:lpstr>
      <vt:lpstr>COTACOES!Area_de_impressao</vt:lpstr>
      <vt:lpstr>CPU!Area_de_impressao</vt:lpstr>
      <vt:lpstr>CRONOGRAMA!Area_de_impressao</vt:lpstr>
      <vt:lpstr>'PLAN ORCAMENTARIA'!Area_de_impressao</vt:lpstr>
      <vt:lpstr>'PLAN ORCAMENTARIA'!Titulos_de_impressao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jonasleite.eng@gmail.com</cp:lastModifiedBy>
  <cp:revision>0</cp:revision>
  <cp:lastPrinted>2023-12-04T13:17:19Z</cp:lastPrinted>
  <dcterms:created xsi:type="dcterms:W3CDTF">2023-05-25T23:24:17Z</dcterms:created>
  <dcterms:modified xsi:type="dcterms:W3CDTF">2023-12-21T16:44:34Z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0x01010098237A43B8CF224BAC09B4D246C9268D</vt:lpwstr>
  </property>
  <property fmtid="{D5CDD505-2E9C-101B-9397-08002B2CF9AE}" pid="3" name="MediaServiceImageTags">
    <vt:lpwstr/>
  </property>
</Properties>
</file>